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COLGAR EN LA WEB\"/>
    </mc:Choice>
  </mc:AlternateContent>
  <bookViews>
    <workbookView xWindow="0" yWindow="0" windowWidth="15600" windowHeight="7755"/>
  </bookViews>
  <sheets>
    <sheet name="Reporte" sheetId="1" r:id="rId1"/>
    <sheet name="Fotos " sheetId="10" r:id="rId2"/>
    <sheet name="Cálculos" sheetId="8" r:id="rId3"/>
    <sheet name="Producciòn-Combustible" sheetId="7" state="hidden" r:id="rId4"/>
    <sheet name="Hoja1" sheetId="11" state="hidden" r:id="rId5"/>
  </sheets>
  <definedNames>
    <definedName name="_xlnm.Print_Area" localSheetId="2">Cálculos!$A$1:$Q$77</definedName>
    <definedName name="_xlnm.Print_Area" localSheetId="1">'Fotos '!$A$1:$O$74</definedName>
    <definedName name="_xlnm.Print_Area" localSheetId="0">Reporte!$A$1:$O$87</definedName>
    <definedName name="_xlnm.Print_Titles" localSheetId="1">'Fotos '!$1:$12</definedName>
  </definedNames>
  <calcPr calcId="152511"/>
</workbook>
</file>

<file path=xl/calcChain.xml><?xml version="1.0" encoding="utf-8"?>
<calcChain xmlns="http://schemas.openxmlformats.org/spreadsheetml/2006/main">
  <c r="H31" i="8" l="1"/>
  <c r="M9" i="8" l="1"/>
  <c r="D12" i="10" l="1"/>
  <c r="F74" i="8" l="1"/>
  <c r="B74" i="8"/>
  <c r="B13" i="8"/>
  <c r="B12" i="8"/>
  <c r="B12" i="10"/>
  <c r="B11" i="10"/>
  <c r="D13" i="8" l="1"/>
  <c r="N11" i="10"/>
  <c r="C41" i="1" l="1"/>
  <c r="S76" i="1" l="1"/>
  <c r="S72" i="1"/>
  <c r="T72" i="1" s="1"/>
  <c r="M10" i="8" l="1"/>
  <c r="M9" i="10" l="1"/>
  <c r="N12" i="8" l="1"/>
  <c r="D12" i="8"/>
  <c r="D11" i="10"/>
  <c r="D33" i="1"/>
  <c r="D49" i="8" l="1"/>
  <c r="F49" i="8" s="1"/>
  <c r="J49" i="8"/>
  <c r="H49" i="8"/>
  <c r="I23" i="8"/>
  <c r="K49" i="8"/>
  <c r="I24" i="8"/>
  <c r="H26" i="8"/>
  <c r="H27" i="8" s="1"/>
  <c r="L49" i="8" l="1"/>
  <c r="N49" i="8" s="1"/>
  <c r="D65" i="8" s="1"/>
  <c r="L58" i="8"/>
  <c r="L59" i="8" s="1"/>
  <c r="I65" i="8" s="1"/>
  <c r="H30" i="8"/>
  <c r="H35" i="8"/>
  <c r="H37" i="8" s="1"/>
  <c r="M49" i="8" l="1"/>
  <c r="O49" i="8" s="1"/>
  <c r="F65" i="8" s="1"/>
  <c r="D64" i="8"/>
  <c r="H40" i="8"/>
  <c r="H41" i="8" s="1"/>
  <c r="F64" i="8" s="1"/>
  <c r="N50" i="8" l="1"/>
  <c r="N51" i="8" s="1"/>
  <c r="D66" i="8"/>
  <c r="C71" i="1" s="1"/>
</calcChain>
</file>

<file path=xl/sharedStrings.xml><?xml version="1.0" encoding="utf-8"?>
<sst xmlns="http://schemas.openxmlformats.org/spreadsheetml/2006/main" count="231" uniqueCount="169">
  <si>
    <t>DEPARTAMENTAL</t>
  </si>
  <si>
    <t>VECINAL</t>
  </si>
  <si>
    <t>INICIO</t>
  </si>
  <si>
    <t>FINAL</t>
  </si>
  <si>
    <t>SECTOR O TRAMO</t>
  </si>
  <si>
    <t>TRANSITO:</t>
  </si>
  <si>
    <t>METRADO ESTIMADO</t>
  </si>
  <si>
    <t>Inicio de Trabajos</t>
  </si>
  <si>
    <t>Pase Provisional</t>
  </si>
  <si>
    <t>Hrs</t>
  </si>
  <si>
    <t>Equipo</t>
  </si>
  <si>
    <t>Tractor Oruga</t>
  </si>
  <si>
    <t>Tractor Neumatico</t>
  </si>
  <si>
    <t>Volquete</t>
  </si>
  <si>
    <t>Motoniveladora</t>
  </si>
  <si>
    <t>Retro-Excavadora</t>
  </si>
  <si>
    <t>Cargador Frontal</t>
  </si>
  <si>
    <t>Camioneta</t>
  </si>
  <si>
    <t>UNIDADES</t>
  </si>
  <si>
    <t>Combustible (total)</t>
  </si>
  <si>
    <t>Petroleo (D2)</t>
  </si>
  <si>
    <t>Gasolina 90 Oct.</t>
  </si>
  <si>
    <t>Gasolina 84 Oct.</t>
  </si>
  <si>
    <t>Glns</t>
  </si>
  <si>
    <t>Costo</t>
  </si>
  <si>
    <t>Unitario</t>
  </si>
  <si>
    <t>(S/.)</t>
  </si>
  <si>
    <t>Valor Referencial puesto en Obra:</t>
  </si>
  <si>
    <t>Parcial</t>
  </si>
  <si>
    <t>OBSERVACIONES</t>
  </si>
  <si>
    <t>DEPARTAMENTO:</t>
  </si>
  <si>
    <t>RUTA:</t>
  </si>
  <si>
    <t>PROVINCIA:</t>
  </si>
  <si>
    <t>CARRETERA:</t>
  </si>
  <si>
    <t>TIPO DE EMERGENCIA:</t>
  </si>
  <si>
    <t>UBICACIÓN:</t>
  </si>
  <si>
    <t>Restringido</t>
  </si>
  <si>
    <t>Interrumpido</t>
  </si>
  <si>
    <t>HORA:</t>
  </si>
  <si>
    <t>CANTIDAD</t>
  </si>
  <si>
    <t>UNIDAD</t>
  </si>
  <si>
    <t>Horas</t>
  </si>
  <si>
    <t>RECURSOS QUE APORTARÁ ENTIDAD RESPONSABLE:</t>
  </si>
  <si>
    <t>Personal:</t>
  </si>
  <si>
    <t>ENTIDAD</t>
  </si>
  <si>
    <t>Otros</t>
  </si>
  <si>
    <t>FICHA REPORTE DE EMERGENCIA VIAL</t>
  </si>
  <si>
    <t>MES</t>
  </si>
  <si>
    <t>Nº</t>
  </si>
  <si>
    <t>DISTRITO:</t>
  </si>
  <si>
    <t>OFICINA DE COORDINACION</t>
  </si>
  <si>
    <t>ENTIDAD RESPONSABLE</t>
  </si>
  <si>
    <t>Fecha de Reporte</t>
  </si>
  <si>
    <t>Hora de Reporte</t>
  </si>
  <si>
    <t>FECHA DE OCURRENCIA:</t>
  </si>
  <si>
    <t>PARTE II. INFORMACIÓN COMPLEMENTARIA</t>
  </si>
  <si>
    <t>PARTE I. INFORMACIÓN PRELIMINAR</t>
  </si>
  <si>
    <t>FECHA DE ATENCIÓN</t>
  </si>
  <si>
    <t>Direcciòn Regional de Transportes y Comunicaciones</t>
  </si>
  <si>
    <t>X</t>
  </si>
  <si>
    <t>m3</t>
  </si>
  <si>
    <t>Controlador</t>
  </si>
  <si>
    <t>RECURSOS QUE APORTARA DIRECCION REGIONAL DE TRANSPORTES Y COMUNICACIONES:</t>
  </si>
  <si>
    <t>EQUIPO:</t>
  </si>
  <si>
    <t>ACTIVIDAD:</t>
  </si>
  <si>
    <t>ELIMINACIÓN DE DERRUMBE</t>
  </si>
  <si>
    <t>UND</t>
  </si>
  <si>
    <t>Valores</t>
  </si>
  <si>
    <t>Tiempo (hr)</t>
  </si>
  <si>
    <t>Distancia Media al Botadero</t>
  </si>
  <si>
    <t>Km</t>
  </si>
  <si>
    <t>-</t>
  </si>
  <si>
    <t>Velocidad de Ida (cargado)</t>
  </si>
  <si>
    <t>Km/h</t>
  </si>
  <si>
    <t>Velocidad de Retorno (descargado)</t>
  </si>
  <si>
    <t>Capacidad del Volquete</t>
  </si>
  <si>
    <t>Volumen a Eliminar</t>
  </si>
  <si>
    <t>Viajes</t>
  </si>
  <si>
    <t>%</t>
  </si>
  <si>
    <t>Consumo de Combustible</t>
  </si>
  <si>
    <t>Gal/hr</t>
  </si>
  <si>
    <t>Total de Combustible (Volquete)</t>
  </si>
  <si>
    <t>Gal</t>
  </si>
  <si>
    <t>CARGADOR FRONTAL</t>
  </si>
  <si>
    <t>Capacidad del cucharón</t>
  </si>
  <si>
    <t>Total de Combustible (Cargador Frontal)</t>
  </si>
  <si>
    <t>TRASLADO DE MAQUINARIA</t>
  </si>
  <si>
    <t>DISTANCIA</t>
  </si>
  <si>
    <t xml:space="preserve">VELOCIDAD (KM/HORA) </t>
  </si>
  <si>
    <t>CONSUMO (GAL/HORA)</t>
  </si>
  <si>
    <t>TIEMPO                  (horas)</t>
  </si>
  <si>
    <t>CONSUMO (galones)</t>
  </si>
  <si>
    <t>DE</t>
  </si>
  <si>
    <t>HASTA</t>
  </si>
  <si>
    <t xml:space="preserve">Distancia recorrida </t>
  </si>
  <si>
    <t>V.</t>
  </si>
  <si>
    <t>C.F</t>
  </si>
  <si>
    <t>Ocurrencia (Prog.)</t>
  </si>
  <si>
    <t>TOTAL</t>
  </si>
  <si>
    <t>TRASLADO DE CAMIONETA</t>
  </si>
  <si>
    <t>CONSUMO (GAL/KM)</t>
  </si>
  <si>
    <t>RESUMEN</t>
  </si>
  <si>
    <t>Actividad</t>
  </si>
  <si>
    <t>Eliminación</t>
  </si>
  <si>
    <t>Traslado</t>
  </si>
  <si>
    <t>TOTAL CONSUMO</t>
  </si>
  <si>
    <t>Hr</t>
  </si>
  <si>
    <t>Min</t>
  </si>
  <si>
    <t>Tiempo de Ciclo</t>
  </si>
  <si>
    <t>Factor de Eficiencia y otras condiciones</t>
  </si>
  <si>
    <t>Total de Horas de Trabajo</t>
  </si>
  <si>
    <t>CAMION VOLQUETE</t>
  </si>
  <si>
    <t>Volumen de Carga y Descarga</t>
  </si>
  <si>
    <t>Numero de Ciclos</t>
  </si>
  <si>
    <t>Piura (Prog.)</t>
  </si>
  <si>
    <t>Total ida/regreso</t>
  </si>
  <si>
    <t>Conductor (camioneta)</t>
  </si>
  <si>
    <t>Direcciòn de Caminos</t>
  </si>
  <si>
    <t>PANEL FOTOGRAFICO</t>
  </si>
  <si>
    <t>Personal de campo y guardián (DRTyC)</t>
  </si>
  <si>
    <t>TOTAL IDA/REGRESO</t>
  </si>
  <si>
    <t>Ing. Niva Azucena Ramirez Peña</t>
  </si>
  <si>
    <t>NACIONAL</t>
  </si>
  <si>
    <t>Abril</t>
  </si>
  <si>
    <t>Eliminaciòn de Derrumbe</t>
  </si>
  <si>
    <t>Proceso de Selección</t>
  </si>
  <si>
    <t>Adjudicación Directa Selectiva 010-2014/GOB.REG.PIURA-DRTyC-DR-CE.AD HOC</t>
  </si>
  <si>
    <t>Contrato</t>
  </si>
  <si>
    <t>Contrato N° 020-2014/GOB.REG.PIURA-DRTyC-DR</t>
  </si>
  <si>
    <t>Fecha de Contrato</t>
  </si>
  <si>
    <t>Modalidad de Contrato</t>
  </si>
  <si>
    <t>Administración Directa</t>
  </si>
  <si>
    <t>Servicio</t>
  </si>
  <si>
    <t>“Mantenimiento De Sala De Espera Para Postulantes Aptos Para Exámenes De Manejo”</t>
  </si>
  <si>
    <t>Contratista</t>
  </si>
  <si>
    <t>CONSORCIO DRAYWALL RFG &amp; CALLE ANACLETO</t>
  </si>
  <si>
    <t>Representante Legal</t>
  </si>
  <si>
    <t>Sr. Franco Edgardo Yarleque Anacleto</t>
  </si>
  <si>
    <t>Responsable Técnico</t>
  </si>
  <si>
    <t xml:space="preserve">Ing. Eliobell Maldonado Leiba  </t>
  </si>
  <si>
    <t>Inspector</t>
  </si>
  <si>
    <t>Ing. Niva Azucena Ramírez Peña  CIP. 162274</t>
  </si>
  <si>
    <t>Entidad</t>
  </si>
  <si>
    <t>Dirección Regional de Transportes y Comunicaciones</t>
  </si>
  <si>
    <t>Monto Referencial</t>
  </si>
  <si>
    <t>S/. 72,646.48 inc. IGV.</t>
  </si>
  <si>
    <t>Monto Contractual</t>
  </si>
  <si>
    <t>S/. 72,505.50 inc. IGV.</t>
  </si>
  <si>
    <t>Fecha de Entrega de Terreno</t>
  </si>
  <si>
    <t>Fecha de Inicio de Servicio</t>
  </si>
  <si>
    <t>Fecha de Término de Servicio</t>
  </si>
  <si>
    <t>PRESUPUESTO TOTAL REFORMULADO</t>
  </si>
  <si>
    <t xml:space="preserve">Ingeniero Inspector </t>
  </si>
  <si>
    <t xml:space="preserve"> DRTyCP</t>
  </si>
  <si>
    <t>PI - 124</t>
  </si>
  <si>
    <t>MORROPON</t>
  </si>
  <si>
    <t>YAMANGO</t>
  </si>
  <si>
    <t>PIURA</t>
  </si>
  <si>
    <t>Municipalidad Distrital de Ymango</t>
  </si>
  <si>
    <t>Yamango (Prog.)</t>
  </si>
  <si>
    <t>Volquetes</t>
  </si>
  <si>
    <t>Mambluque-Alto Mambluque</t>
  </si>
  <si>
    <t xml:space="preserve">Derrumbes o Deslizamientos </t>
  </si>
  <si>
    <t xml:space="preserve"> (627364.176 , 9425970.756)</t>
  </si>
  <si>
    <t xml:space="preserve">Ing. Juan Carlos Ipanaque Garcia </t>
  </si>
  <si>
    <t>CARRETERA DEPARTAMENTAL PI-124; TRAMO: EMP. PI-107 (YUMBE)-ALTAMIZA-LOS BOSQUES-DV. CHOCO-PAGAY-YAMANGO-LA LOMA-FLOR DE AGUA-PISCAN-FAICAL-MANBLUQUE-NUEVO PROGRESO-PUEBLO NUEVO-LINDEROS-MORROPÓN"</t>
  </si>
  <si>
    <t>combustible de la Entidad (no se contabiliza)</t>
  </si>
  <si>
    <t>COORDINADOR TECNICO</t>
  </si>
  <si>
    <t>RESPONSABLE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</si>
</sst>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\+000"/>
    <numFmt numFmtId="166" formatCode="&quot;Km.&quot;\ 0\+000"/>
    <numFmt numFmtId="167" formatCode="0\+00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8"/>
      <color theme="1"/>
      <name val="Arial"/>
      <family val="2"/>
    </font>
    <font>
      <b/>
      <sz val="14"/>
      <color theme="8" tint="-0.499984740745262"/>
      <name val="Arial Black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rgb="FF002060"/>
      </left>
      <right style="double">
        <color rgb="FF002060"/>
      </right>
      <top style="medium">
        <color rgb="FF002060"/>
      </top>
      <bottom style="double">
        <color rgb="FF002060"/>
      </bottom>
      <diagonal/>
    </border>
    <border>
      <left/>
      <right style="medium">
        <color rgb="FF002060"/>
      </right>
      <top style="medium">
        <color rgb="FF002060"/>
      </top>
      <bottom style="double">
        <color rgb="FF002060"/>
      </bottom>
      <diagonal/>
    </border>
    <border>
      <left style="medium">
        <color rgb="FF002060"/>
      </left>
      <right/>
      <top/>
      <bottom/>
      <diagonal/>
    </border>
    <border>
      <left style="double">
        <color rgb="FF002060"/>
      </left>
      <right style="medium">
        <color rgb="FF002060"/>
      </right>
      <top/>
      <bottom style="double">
        <color rgb="FF002060"/>
      </bottom>
      <diagonal/>
    </border>
    <border>
      <left style="medium">
        <color rgb="FF002060"/>
      </left>
      <right style="double">
        <color rgb="FF002060"/>
      </right>
      <top style="double">
        <color rgb="FF002060"/>
      </top>
      <bottom style="double">
        <color rgb="FF002060"/>
      </bottom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 style="double">
        <color rgb="FF002060"/>
      </right>
      <top/>
      <bottom style="double">
        <color rgb="FF002060"/>
      </bottom>
      <diagonal/>
    </border>
    <border>
      <left/>
      <right style="medium">
        <color rgb="FF002060"/>
      </right>
      <top style="double">
        <color rgb="FF002060"/>
      </top>
      <bottom style="double">
        <color rgb="FF002060"/>
      </bottom>
      <diagonal/>
    </border>
    <border>
      <left style="medium">
        <color rgb="FF002060"/>
      </left>
      <right style="double">
        <color rgb="FF002060"/>
      </right>
      <top style="double">
        <color rgb="FF002060"/>
      </top>
      <bottom/>
      <diagonal/>
    </border>
    <border>
      <left/>
      <right style="medium">
        <color rgb="FF002060"/>
      </right>
      <top style="double">
        <color rgb="FF002060"/>
      </top>
      <bottom/>
      <diagonal/>
    </border>
    <border>
      <left/>
      <right style="medium">
        <color rgb="FF002060"/>
      </right>
      <top/>
      <bottom style="double">
        <color rgb="FF002060"/>
      </bottom>
      <diagonal/>
    </border>
    <border>
      <left style="medium">
        <color rgb="FF002060"/>
      </left>
      <right style="double">
        <color rgb="FF002060"/>
      </right>
      <top style="double">
        <color rgb="FF002060"/>
      </top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1" fillId="2" borderId="6" xfId="0" applyFont="1" applyFill="1" applyBorder="1" applyAlignment="1"/>
    <xf numFmtId="0" fontId="1" fillId="2" borderId="8" xfId="0" applyFont="1" applyFill="1" applyBorder="1"/>
    <xf numFmtId="0" fontId="1" fillId="2" borderId="1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3" xfId="0" applyFill="1" applyBorder="1"/>
    <xf numFmtId="0" fontId="0" fillId="2" borderId="0" xfId="0" applyFill="1" applyBorder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/>
    <xf numFmtId="0" fontId="3" fillId="2" borderId="0" xfId="0" applyFont="1" applyFill="1" applyBorder="1" applyAlignment="1"/>
    <xf numFmtId="0" fontId="2" fillId="2" borderId="0" xfId="0" applyFont="1" applyFill="1" applyBorder="1"/>
    <xf numFmtId="0" fontId="1" fillId="2" borderId="12" xfId="0" applyFont="1" applyFill="1" applyBorder="1"/>
    <xf numFmtId="0" fontId="0" fillId="2" borderId="13" xfId="0" applyFill="1" applyBorder="1"/>
    <xf numFmtId="0" fontId="1" fillId="2" borderId="7" xfId="0" applyFont="1" applyFill="1" applyBorder="1"/>
    <xf numFmtId="0" fontId="0" fillId="2" borderId="6" xfId="0" applyFill="1" applyBorder="1"/>
    <xf numFmtId="0" fontId="1" fillId="2" borderId="11" xfId="0" applyFont="1" applyFill="1" applyBorder="1"/>
    <xf numFmtId="0" fontId="0" fillId="2" borderId="9" xfId="0" applyFill="1" applyBorder="1"/>
    <xf numFmtId="0" fontId="1" fillId="2" borderId="7" xfId="0" applyFont="1" applyFill="1" applyBorder="1" applyAlignment="1"/>
    <xf numFmtId="14" fontId="1" fillId="2" borderId="3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15" xfId="0" applyFont="1" applyFill="1" applyBorder="1"/>
    <xf numFmtId="0" fontId="0" fillId="2" borderId="15" xfId="0" applyFill="1" applyBorder="1"/>
    <xf numFmtId="0" fontId="0" fillId="2" borderId="16" xfId="0" applyFill="1" applyBorder="1"/>
    <xf numFmtId="0" fontId="1" fillId="2" borderId="17" xfId="0" applyFont="1" applyFill="1" applyBorder="1" applyAlignment="1">
      <alignment horizontal="right"/>
    </xf>
    <xf numFmtId="0" fontId="0" fillId="2" borderId="18" xfId="0" applyFill="1" applyBorder="1"/>
    <xf numFmtId="0" fontId="1" fillId="2" borderId="19" xfId="0" applyFont="1" applyFill="1" applyBorder="1"/>
    <xf numFmtId="0" fontId="1" fillId="2" borderId="17" xfId="0" applyFont="1" applyFill="1" applyBorder="1"/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1" fillId="2" borderId="17" xfId="0" applyFont="1" applyFill="1" applyBorder="1" applyAlignment="1"/>
    <xf numFmtId="0" fontId="4" fillId="2" borderId="29" xfId="0" applyFont="1" applyFill="1" applyBorder="1"/>
    <xf numFmtId="0" fontId="4" fillId="2" borderId="29" xfId="0" applyFont="1" applyFill="1" applyBorder="1" applyAlignment="1"/>
    <xf numFmtId="0" fontId="4" fillId="2" borderId="25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0" fillId="0" borderId="0" xfId="0" applyBorder="1"/>
    <xf numFmtId="2" fontId="1" fillId="2" borderId="0" xfId="0" applyNumberFormat="1" applyFont="1" applyFill="1" applyBorder="1" applyAlignment="1"/>
    <xf numFmtId="0" fontId="5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0" fillId="2" borderId="7" xfId="0" applyFill="1" applyBorder="1"/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/>
    <xf numFmtId="0" fontId="0" fillId="2" borderId="36" xfId="0" applyFill="1" applyBorder="1"/>
    <xf numFmtId="0" fontId="0" fillId="2" borderId="37" xfId="0" applyFill="1" applyBorder="1"/>
    <xf numFmtId="0" fontId="4" fillId="2" borderId="39" xfId="0" applyFont="1" applyFill="1" applyBorder="1" applyAlignment="1"/>
    <xf numFmtId="2" fontId="4" fillId="4" borderId="34" xfId="0" applyNumberFormat="1" applyFont="1" applyFill="1" applyBorder="1" applyAlignment="1">
      <alignment horizontal="center"/>
    </xf>
    <xf numFmtId="0" fontId="5" fillId="2" borderId="3" xfId="0" applyFont="1" applyFill="1" applyBorder="1"/>
    <xf numFmtId="0" fontId="1" fillId="2" borderId="35" xfId="0" applyFont="1" applyFill="1" applyBorder="1"/>
    <xf numFmtId="0" fontId="1" fillId="2" borderId="36" xfId="0" applyFont="1" applyFill="1" applyBorder="1"/>
    <xf numFmtId="0" fontId="1" fillId="2" borderId="36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indent="2"/>
    </xf>
    <xf numFmtId="0" fontId="0" fillId="0" borderId="0" xfId="0" applyBorder="1" applyAlignment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2" fontId="1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1" fillId="2" borderId="6" xfId="0" applyFont="1" applyFill="1" applyBorder="1"/>
    <xf numFmtId="0" fontId="1" fillId="2" borderId="1" xfId="0" applyFont="1" applyFill="1" applyBorder="1" applyAlignment="1"/>
    <xf numFmtId="0" fontId="1" fillId="2" borderId="9" xfId="0" applyFont="1" applyFill="1" applyBorder="1" applyAlignment="1"/>
    <xf numFmtId="2" fontId="1" fillId="2" borderId="3" xfId="0" applyNumberFormat="1" applyFont="1" applyFill="1" applyBorder="1" applyAlignment="1">
      <alignment horizontal="center"/>
    </xf>
    <xf numFmtId="0" fontId="1" fillId="2" borderId="15" xfId="0" applyFont="1" applyFill="1" applyBorder="1" applyAlignment="1"/>
    <xf numFmtId="0" fontId="4" fillId="2" borderId="36" xfId="0" applyFont="1" applyFill="1" applyBorder="1"/>
    <xf numFmtId="2" fontId="4" fillId="2" borderId="36" xfId="0" applyNumberFormat="1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right"/>
    </xf>
    <xf numFmtId="0" fontId="1" fillId="2" borderId="36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49" fontId="1" fillId="2" borderId="15" xfId="0" applyNumberFormat="1" applyFont="1" applyFill="1" applyBorder="1" applyAlignment="1"/>
    <xf numFmtId="0" fontId="0" fillId="2" borderId="17" xfId="0" applyFill="1" applyBorder="1" applyAlignment="1">
      <alignment horizontal="center"/>
    </xf>
    <xf numFmtId="0" fontId="0" fillId="0" borderId="18" xfId="0" applyBorder="1"/>
    <xf numFmtId="0" fontId="1" fillId="2" borderId="0" xfId="0" applyFont="1" applyFill="1" applyBorder="1" applyAlignment="1">
      <alignment horizontal="center"/>
    </xf>
    <xf numFmtId="0" fontId="8" fillId="0" borderId="41" xfId="0" applyFont="1" applyBorder="1" applyAlignment="1">
      <alignment vertical="center" wrapText="1"/>
    </xf>
    <xf numFmtId="0" fontId="8" fillId="0" borderId="42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8" fillId="0" borderId="43" xfId="0" applyFont="1" applyBorder="1" applyAlignment="1">
      <alignment horizontal="justify" vertical="center"/>
    </xf>
    <xf numFmtId="0" fontId="8" fillId="0" borderId="44" xfId="0" applyFont="1" applyBorder="1" applyAlignment="1">
      <alignment horizontal="justify" vertical="center"/>
    </xf>
    <xf numFmtId="0" fontId="8" fillId="0" borderId="45" xfId="0" applyFont="1" applyBorder="1" applyAlignment="1">
      <alignment horizontal="justify" vertical="center"/>
    </xf>
    <xf numFmtId="14" fontId="8" fillId="0" borderId="46" xfId="0" applyNumberFormat="1" applyFont="1" applyBorder="1" applyAlignment="1">
      <alignment horizontal="justify" vertical="center"/>
    </xf>
    <xf numFmtId="0" fontId="8" fillId="0" borderId="47" xfId="0" applyFont="1" applyBorder="1" applyAlignment="1">
      <alignment horizontal="justify" vertical="center"/>
    </xf>
    <xf numFmtId="0" fontId="8" fillId="0" borderId="48" xfId="0" applyFont="1" applyBorder="1" applyAlignment="1">
      <alignment horizontal="justify" vertical="center"/>
    </xf>
    <xf numFmtId="0" fontId="8" fillId="0" borderId="49" xfId="0" applyFont="1" applyBorder="1" applyAlignment="1">
      <alignment horizontal="justify" vertical="center"/>
    </xf>
    <xf numFmtId="0" fontId="8" fillId="0" borderId="50" xfId="0" applyFont="1" applyBorder="1" applyAlignment="1">
      <alignment horizontal="justify" vertical="center"/>
    </xf>
    <xf numFmtId="0" fontId="8" fillId="0" borderId="46" xfId="0" applyFont="1" applyBorder="1" applyAlignment="1">
      <alignment horizontal="justify" vertical="center"/>
    </xf>
    <xf numFmtId="0" fontId="8" fillId="0" borderId="51" xfId="0" applyFont="1" applyBorder="1" applyAlignment="1">
      <alignment horizontal="justify" vertical="center"/>
    </xf>
    <xf numFmtId="14" fontId="8" fillId="0" borderId="48" xfId="0" applyNumberFormat="1" applyFont="1" applyBorder="1" applyAlignment="1">
      <alignment horizontal="justify" vertical="center"/>
    </xf>
    <xf numFmtId="0" fontId="8" fillId="0" borderId="52" xfId="0" applyFont="1" applyBorder="1" applyAlignment="1">
      <alignment horizontal="justify" vertical="center"/>
    </xf>
    <xf numFmtId="14" fontId="8" fillId="0" borderId="53" xfId="0" applyNumberFormat="1" applyFont="1" applyBorder="1" applyAlignment="1">
      <alignment horizontal="justify" vertical="center"/>
    </xf>
    <xf numFmtId="4" fontId="0" fillId="0" borderId="0" xfId="0" applyNumberFormat="1"/>
    <xf numFmtId="0" fontId="9" fillId="0" borderId="41" xfId="0" applyFont="1" applyBorder="1" applyAlignment="1">
      <alignment vertical="center" wrapText="1"/>
    </xf>
    <xf numFmtId="4" fontId="0" fillId="5" borderId="19" xfId="0" applyNumberFormat="1" applyFill="1" applyBorder="1"/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6" fontId="2" fillId="6" borderId="1" xfId="0" applyNumberFormat="1" applyFont="1" applyFill="1" applyBorder="1" applyAlignment="1">
      <alignment horizontal="center"/>
    </xf>
    <xf numFmtId="167" fontId="11" fillId="0" borderId="54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5" fillId="0" borderId="3" xfId="0" applyNumberFormat="1" applyFont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2" fontId="5" fillId="2" borderId="38" xfId="0" applyNumberFormat="1" applyFont="1" applyFill="1" applyBorder="1" applyAlignment="1">
      <alignment horizontal="center"/>
    </xf>
    <xf numFmtId="164" fontId="5" fillId="3" borderId="29" xfId="0" applyNumberFormat="1" applyFont="1" applyFill="1" applyBorder="1" applyAlignment="1">
      <alignment horizontal="center"/>
    </xf>
    <xf numFmtId="2" fontId="5" fillId="0" borderId="29" xfId="0" applyNumberFormat="1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10" fontId="5" fillId="3" borderId="29" xfId="0" applyNumberFormat="1" applyFont="1" applyFill="1" applyBorder="1" applyAlignment="1">
      <alignment horizontal="center"/>
    </xf>
    <xf numFmtId="2" fontId="5" fillId="2" borderId="29" xfId="0" applyNumberFormat="1" applyFont="1" applyFill="1" applyBorder="1" applyAlignment="1">
      <alignment horizontal="center"/>
    </xf>
    <xf numFmtId="2" fontId="5" fillId="2" borderId="39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0" fillId="2" borderId="8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2" fillId="2" borderId="4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indent="1"/>
    </xf>
    <xf numFmtId="0" fontId="1" fillId="2" borderId="2" xfId="0" applyFont="1" applyFill="1" applyBorder="1" applyAlignment="1">
      <alignment horizontal="left" indent="1"/>
    </xf>
    <xf numFmtId="2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indent="2"/>
    </xf>
    <xf numFmtId="0" fontId="2" fillId="2" borderId="4" xfId="0" applyFont="1" applyFill="1" applyBorder="1" applyAlignment="1">
      <alignment horizontal="left" indent="2"/>
    </xf>
    <xf numFmtId="0" fontId="2" fillId="2" borderId="2" xfId="0" applyFont="1" applyFill="1" applyBorder="1" applyAlignment="1">
      <alignment horizontal="left" indent="2"/>
    </xf>
    <xf numFmtId="0" fontId="2" fillId="2" borderId="5" xfId="0" applyFont="1" applyFill="1" applyBorder="1" applyAlignment="1">
      <alignment horizontal="left" indent="2"/>
    </xf>
    <xf numFmtId="0" fontId="1" fillId="2" borderId="2" xfId="0" applyFont="1" applyFill="1" applyBorder="1" applyAlignment="1">
      <alignment horizontal="left"/>
    </xf>
    <xf numFmtId="166" fontId="2" fillId="0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/>
    </xf>
    <xf numFmtId="0" fontId="0" fillId="2" borderId="40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left" indent="1"/>
    </xf>
    <xf numFmtId="0" fontId="4" fillId="2" borderId="2" xfId="0" applyFont="1" applyFill="1" applyBorder="1" applyAlignment="1">
      <alignment horizontal="left" indent="1"/>
    </xf>
    <xf numFmtId="0" fontId="4" fillId="2" borderId="5" xfId="0" applyFont="1" applyFill="1" applyBorder="1" applyAlignment="1">
      <alignment horizontal="left" inden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left" indent="1"/>
    </xf>
    <xf numFmtId="0" fontId="4" fillId="2" borderId="31" xfId="0" applyFont="1" applyFill="1" applyBorder="1" applyAlignment="1">
      <alignment horizontal="left" indent="1"/>
    </xf>
    <xf numFmtId="0" fontId="4" fillId="2" borderId="32" xfId="0" applyFont="1" applyFill="1" applyBorder="1" applyAlignment="1">
      <alignment horizontal="left" indent="1"/>
    </xf>
    <xf numFmtId="0" fontId="4" fillId="2" borderId="33" xfId="0" applyFont="1" applyFill="1" applyBorder="1" applyAlignment="1">
      <alignment horizontal="center"/>
    </xf>
    <xf numFmtId="2" fontId="5" fillId="4" borderId="33" xfId="0" applyNumberFormat="1" applyFont="1" applyFill="1" applyBorder="1" applyAlignment="1">
      <alignment horizontal="center"/>
    </xf>
    <xf numFmtId="2" fontId="5" fillId="4" borderId="34" xfId="0" applyNumberFormat="1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 vertical="center"/>
    </xf>
    <xf numFmtId="2" fontId="4" fillId="4" borderId="5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 vertical="center"/>
    </xf>
    <xf numFmtId="2" fontId="5" fillId="4" borderId="5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2" fontId="5" fillId="4" borderId="3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left" indent="1"/>
    </xf>
    <xf numFmtId="0" fontId="4" fillId="2" borderId="1" xfId="0" applyFont="1" applyFill="1" applyBorder="1" applyAlignment="1">
      <alignment horizontal="left" indent="1"/>
    </xf>
    <xf numFmtId="0" fontId="4" fillId="2" borderId="9" xfId="0" applyFont="1" applyFill="1" applyBorder="1" applyAlignment="1">
      <alignment horizontal="left" indent="1"/>
    </xf>
    <xf numFmtId="0" fontId="4" fillId="2" borderId="1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indent="1"/>
    </xf>
    <xf numFmtId="14" fontId="2" fillId="2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4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9526</xdr:rowOff>
    </xdr:from>
    <xdr:to>
      <xdr:col>1</xdr:col>
      <xdr:colOff>895350</xdr:colOff>
      <xdr:row>4</xdr:row>
      <xdr:rowOff>38100</xdr:rowOff>
    </xdr:to>
    <xdr:pic>
      <xdr:nvPicPr>
        <xdr:cNvPr id="3" name="Picture 1" descr="H:\Gob Regional 2015 nvo.png"/>
        <xdr:cNvPicPr/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38125" y="9526"/>
          <a:ext cx="990600" cy="79057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495301</xdr:colOff>
      <xdr:row>0</xdr:row>
      <xdr:rowOff>0</xdr:rowOff>
    </xdr:from>
    <xdr:to>
      <xdr:col>14</xdr:col>
      <xdr:colOff>28576</xdr:colOff>
      <xdr:row>3</xdr:row>
      <xdr:rowOff>147988</xdr:rowOff>
    </xdr:to>
    <xdr:grpSp>
      <xdr:nvGrpSpPr>
        <xdr:cNvPr id="1027" name="Group 3"/>
        <xdr:cNvGrpSpPr>
          <a:grpSpLocks noChangeAspect="1"/>
        </xdr:cNvGrpSpPr>
      </xdr:nvGrpSpPr>
      <xdr:grpSpPr bwMode="auto">
        <a:xfrm>
          <a:off x="9996489" y="0"/>
          <a:ext cx="962025" cy="719488"/>
          <a:chOff x="870" y="0"/>
          <a:chExt cx="95" cy="78"/>
        </a:xfrm>
      </xdr:grpSpPr>
      <xdr:sp macro="" textlink="">
        <xdr:nvSpPr>
          <xdr:cNvPr id="1026" name="AutoShape 2"/>
          <xdr:cNvSpPr>
            <a:spLocks noChangeAspect="1" noChangeArrowheads="1" noTextEdit="1"/>
          </xdr:cNvSpPr>
        </xdr:nvSpPr>
        <xdr:spPr bwMode="auto">
          <a:xfrm>
            <a:off x="870" y="0"/>
            <a:ext cx="95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6" name="5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870" y="0"/>
            <a:ext cx="95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104775</xdr:rowOff>
    </xdr:from>
    <xdr:to>
      <xdr:col>1</xdr:col>
      <xdr:colOff>1133475</xdr:colOff>
      <xdr:row>5</xdr:row>
      <xdr:rowOff>114299</xdr:rowOff>
    </xdr:to>
    <xdr:pic>
      <xdr:nvPicPr>
        <xdr:cNvPr id="4" name="Picture 1" descr="H:\Gob Regional 2015 nvo.png"/>
        <xdr:cNvPicPr/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04800" y="295275"/>
          <a:ext cx="981075" cy="77152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280148</xdr:colOff>
      <xdr:row>1</xdr:row>
      <xdr:rowOff>72809</xdr:rowOff>
    </xdr:from>
    <xdr:to>
      <xdr:col>13</xdr:col>
      <xdr:colOff>428627</xdr:colOff>
      <xdr:row>5</xdr:row>
      <xdr:rowOff>119413</xdr:rowOff>
    </xdr:to>
    <xdr:grpSp>
      <xdr:nvGrpSpPr>
        <xdr:cNvPr id="5" name="Group 3"/>
        <xdr:cNvGrpSpPr>
          <a:grpSpLocks noChangeAspect="1"/>
        </xdr:cNvGrpSpPr>
      </xdr:nvGrpSpPr>
      <xdr:grpSpPr bwMode="auto">
        <a:xfrm>
          <a:off x="7986635" y="254165"/>
          <a:ext cx="1038495" cy="783839"/>
          <a:chOff x="870" y="0"/>
          <a:chExt cx="95" cy="78"/>
        </a:xfrm>
      </xdr:grpSpPr>
      <xdr:sp macro="" textlink="">
        <xdr:nvSpPr>
          <xdr:cNvPr id="6" name="AutoShape 2"/>
          <xdr:cNvSpPr>
            <a:spLocks noChangeAspect="1" noChangeArrowheads="1" noTextEdit="1"/>
          </xdr:cNvSpPr>
        </xdr:nvSpPr>
        <xdr:spPr bwMode="auto">
          <a:xfrm>
            <a:off x="870" y="0"/>
            <a:ext cx="95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7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870" y="0"/>
            <a:ext cx="95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</xdr:col>
      <xdr:colOff>977118</xdr:colOff>
      <xdr:row>15</xdr:row>
      <xdr:rowOff>93211</xdr:rowOff>
    </xdr:from>
    <xdr:to>
      <xdr:col>12</xdr:col>
      <xdr:colOff>131246</xdr:colOff>
      <xdr:row>40</xdr:row>
      <xdr:rowOff>121228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32982" y="3106575"/>
          <a:ext cx="6618264" cy="4963698"/>
        </a:xfrm>
        <a:prstGeom prst="rect">
          <a:avLst/>
        </a:prstGeom>
      </xdr:spPr>
    </xdr:pic>
    <xdr:clientData/>
  </xdr:twoCellAnchor>
  <xdr:twoCellAnchor editAs="oneCell">
    <xdr:from>
      <xdr:col>1</xdr:col>
      <xdr:colOff>959800</xdr:colOff>
      <xdr:row>45</xdr:row>
      <xdr:rowOff>23938</xdr:rowOff>
    </xdr:from>
    <xdr:to>
      <xdr:col>12</xdr:col>
      <xdr:colOff>113928</xdr:colOff>
      <xdr:row>69</xdr:row>
      <xdr:rowOff>-1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15664" y="9012074"/>
          <a:ext cx="6618264" cy="49636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104775</xdr:rowOff>
    </xdr:from>
    <xdr:to>
      <xdr:col>2</xdr:col>
      <xdr:colOff>180975</xdr:colOff>
      <xdr:row>5</xdr:row>
      <xdr:rowOff>114299</xdr:rowOff>
    </xdr:to>
    <xdr:pic>
      <xdr:nvPicPr>
        <xdr:cNvPr id="2" name="Picture 1" descr="H:\Gob Regional 2015 nvo.png"/>
        <xdr:cNvPicPr/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5775" y="295275"/>
          <a:ext cx="981075" cy="77152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85727</xdr:colOff>
      <xdr:row>1</xdr:row>
      <xdr:rowOff>72809</xdr:rowOff>
    </xdr:from>
    <xdr:to>
      <xdr:col>13</xdr:col>
      <xdr:colOff>428626</xdr:colOff>
      <xdr:row>5</xdr:row>
      <xdr:rowOff>119413</xdr:rowOff>
    </xdr:to>
    <xdr:grpSp>
      <xdr:nvGrpSpPr>
        <xdr:cNvPr id="3" name="Group 3"/>
        <xdr:cNvGrpSpPr>
          <a:grpSpLocks noChangeAspect="1"/>
        </xdr:cNvGrpSpPr>
      </xdr:nvGrpSpPr>
      <xdr:grpSpPr bwMode="auto">
        <a:xfrm>
          <a:off x="7761734" y="254165"/>
          <a:ext cx="993647" cy="783839"/>
          <a:chOff x="870" y="0"/>
          <a:chExt cx="95" cy="78"/>
        </a:xfrm>
      </xdr:grpSpPr>
      <xdr:sp macro="" textlink="">
        <xdr:nvSpPr>
          <xdr:cNvPr id="4" name="AutoShape 2"/>
          <xdr:cNvSpPr>
            <a:spLocks noChangeAspect="1" noChangeArrowheads="1" noTextEdit="1"/>
          </xdr:cNvSpPr>
        </xdr:nvSpPr>
        <xdr:spPr bwMode="auto">
          <a:xfrm>
            <a:off x="870" y="0"/>
            <a:ext cx="95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870" y="0"/>
            <a:ext cx="95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608762</xdr:colOff>
      <xdr:row>31</xdr:row>
      <xdr:rowOff>56405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04762" cy="5961905"/>
        </a:xfrm>
        <a:prstGeom prst="rect">
          <a:avLst/>
        </a:prstGeom>
      </xdr:spPr>
    </xdr:pic>
    <xdr:clientData/>
  </xdr:twoCellAnchor>
  <xdr:twoCellAnchor>
    <xdr:from>
      <xdr:col>3</xdr:col>
      <xdr:colOff>603250</xdr:colOff>
      <xdr:row>6</xdr:row>
      <xdr:rowOff>84667</xdr:rowOff>
    </xdr:from>
    <xdr:to>
      <xdr:col>4</xdr:col>
      <xdr:colOff>243417</xdr:colOff>
      <xdr:row>7</xdr:row>
      <xdr:rowOff>105833</xdr:rowOff>
    </xdr:to>
    <xdr:sp macro="" textlink="">
      <xdr:nvSpPr>
        <xdr:cNvPr id="5" name="Elipse 4"/>
        <xdr:cNvSpPr/>
      </xdr:nvSpPr>
      <xdr:spPr>
        <a:xfrm>
          <a:off x="2889250" y="1227667"/>
          <a:ext cx="402167" cy="211666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11</xdr:col>
      <xdr:colOff>14817</xdr:colOff>
      <xdr:row>14</xdr:row>
      <xdr:rowOff>141817</xdr:rowOff>
    </xdr:from>
    <xdr:to>
      <xdr:col>11</xdr:col>
      <xdr:colOff>416984</xdr:colOff>
      <xdr:row>15</xdr:row>
      <xdr:rowOff>162983</xdr:rowOff>
    </xdr:to>
    <xdr:sp macro="" textlink="">
      <xdr:nvSpPr>
        <xdr:cNvPr id="6" name="Elipse 5"/>
        <xdr:cNvSpPr/>
      </xdr:nvSpPr>
      <xdr:spPr>
        <a:xfrm>
          <a:off x="8396817" y="2808817"/>
          <a:ext cx="402167" cy="211666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4</xdr:col>
      <xdr:colOff>409143</xdr:colOff>
      <xdr:row>39</xdr:row>
      <xdr:rowOff>95071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096000"/>
          <a:ext cx="3457143" cy="14285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8</xdr:col>
      <xdr:colOff>740833</xdr:colOff>
      <xdr:row>85</xdr:row>
      <xdr:rowOff>145149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620000"/>
          <a:ext cx="6836833" cy="8717649"/>
        </a:xfrm>
        <a:prstGeom prst="rect">
          <a:avLst/>
        </a:prstGeom>
      </xdr:spPr>
    </xdr:pic>
    <xdr:clientData/>
  </xdr:twoCellAnchor>
  <xdr:twoCellAnchor>
    <xdr:from>
      <xdr:col>9</xdr:col>
      <xdr:colOff>198967</xdr:colOff>
      <xdr:row>14</xdr:row>
      <xdr:rowOff>135468</xdr:rowOff>
    </xdr:from>
    <xdr:to>
      <xdr:col>9</xdr:col>
      <xdr:colOff>601134</xdr:colOff>
      <xdr:row>15</xdr:row>
      <xdr:rowOff>156634</xdr:rowOff>
    </xdr:to>
    <xdr:sp macro="" textlink="">
      <xdr:nvSpPr>
        <xdr:cNvPr id="9" name="Elipse 8"/>
        <xdr:cNvSpPr/>
      </xdr:nvSpPr>
      <xdr:spPr>
        <a:xfrm>
          <a:off x="7056967" y="2802468"/>
          <a:ext cx="402167" cy="211666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749302</xdr:colOff>
      <xdr:row>30</xdr:row>
      <xdr:rowOff>167217</xdr:rowOff>
    </xdr:from>
    <xdr:to>
      <xdr:col>11</xdr:col>
      <xdr:colOff>465668</xdr:colOff>
      <xdr:row>32</xdr:row>
      <xdr:rowOff>148166</xdr:rowOff>
    </xdr:to>
    <xdr:sp macro="" textlink="">
      <xdr:nvSpPr>
        <xdr:cNvPr id="10" name="Elipse 9"/>
        <xdr:cNvSpPr/>
      </xdr:nvSpPr>
      <xdr:spPr>
        <a:xfrm>
          <a:off x="8369302" y="5882217"/>
          <a:ext cx="478366" cy="361949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243415</xdr:colOff>
      <xdr:row>74</xdr:row>
      <xdr:rowOff>74083</xdr:rowOff>
    </xdr:from>
    <xdr:to>
      <xdr:col>6</xdr:col>
      <xdr:colOff>529167</xdr:colOff>
      <xdr:row>75</xdr:row>
      <xdr:rowOff>95250</xdr:rowOff>
    </xdr:to>
    <xdr:sp macro="" textlink="">
      <xdr:nvSpPr>
        <xdr:cNvPr id="13" name="Rectángulo 12"/>
        <xdr:cNvSpPr/>
      </xdr:nvSpPr>
      <xdr:spPr>
        <a:xfrm>
          <a:off x="243415" y="14171083"/>
          <a:ext cx="4857752" cy="211667"/>
        </a:xfrm>
        <a:prstGeom prst="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194731</xdr:colOff>
      <xdr:row>60</xdr:row>
      <xdr:rowOff>25399</xdr:rowOff>
    </xdr:from>
    <xdr:to>
      <xdr:col>6</xdr:col>
      <xdr:colOff>486833</xdr:colOff>
      <xdr:row>61</xdr:row>
      <xdr:rowOff>179916</xdr:rowOff>
    </xdr:to>
    <xdr:sp macro="" textlink="">
      <xdr:nvSpPr>
        <xdr:cNvPr id="14" name="Rectángulo 13"/>
        <xdr:cNvSpPr/>
      </xdr:nvSpPr>
      <xdr:spPr>
        <a:xfrm>
          <a:off x="194731" y="11455399"/>
          <a:ext cx="4864102" cy="345017"/>
        </a:xfrm>
        <a:prstGeom prst="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0</xdr:col>
      <xdr:colOff>116416</xdr:colOff>
      <xdr:row>85</xdr:row>
      <xdr:rowOff>116832</xdr:rowOff>
    </xdr:from>
    <xdr:to>
      <xdr:col>8</xdr:col>
      <xdr:colOff>603249</xdr:colOff>
      <xdr:row>128</xdr:row>
      <xdr:rowOff>170363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6416" y="16309332"/>
          <a:ext cx="6582833" cy="8245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87"/>
  <sheetViews>
    <sheetView tabSelected="1" view="pageBreakPreview" zoomScale="80" zoomScaleNormal="80" zoomScaleSheetLayoutView="80" workbookViewId="0">
      <selection activeCell="E5" sqref="E5"/>
    </sheetView>
  </sheetViews>
  <sheetFormatPr baseColWidth="10" defaultRowHeight="15" x14ac:dyDescent="0.25"/>
  <cols>
    <col min="1" max="1" width="5" customWidth="1"/>
    <col min="2" max="2" width="18" customWidth="1"/>
    <col min="3" max="3" width="16.7109375" customWidth="1"/>
    <col min="4" max="4" width="2.5703125" customWidth="1"/>
    <col min="5" max="5" width="27" customWidth="1"/>
    <col min="6" max="6" width="5.5703125" customWidth="1"/>
    <col min="7" max="7" width="6.140625" customWidth="1"/>
    <col min="8" max="8" width="6.7109375" customWidth="1"/>
    <col min="9" max="9" width="25.7109375" customWidth="1"/>
    <col min="10" max="10" width="14.28515625" customWidth="1"/>
    <col min="11" max="11" width="7.85546875" customWidth="1"/>
    <col min="12" max="12" width="7" customWidth="1"/>
    <col min="13" max="13" width="8.7109375" customWidth="1"/>
    <col min="14" max="14" width="12.7109375" bestFit="1" customWidth="1"/>
    <col min="15" max="15" width="2" customWidth="1"/>
  </cols>
  <sheetData>
    <row r="1" spans="1:15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22.5" x14ac:dyDescent="0.45">
      <c r="A5" s="9"/>
      <c r="B5" s="11"/>
      <c r="C5" s="11"/>
      <c r="D5" s="11"/>
      <c r="E5" s="80" t="s">
        <v>46</v>
      </c>
      <c r="F5" s="11"/>
      <c r="G5" s="11"/>
      <c r="H5" s="11"/>
      <c r="I5" s="11"/>
      <c r="J5" s="1"/>
      <c r="K5" s="152" t="s">
        <v>47</v>
      </c>
      <c r="L5" s="152"/>
      <c r="M5" s="150" t="s">
        <v>123</v>
      </c>
      <c r="N5" s="151"/>
      <c r="O5" s="9"/>
    </row>
    <row r="6" spans="1:15" ht="15.7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152" t="s">
        <v>48</v>
      </c>
      <c r="L6" s="152"/>
      <c r="M6" s="152">
        <v>1</v>
      </c>
      <c r="N6" s="152"/>
      <c r="O6" s="9"/>
    </row>
    <row r="7" spans="1:15" ht="15.75" x14ac:dyDescent="0.25">
      <c r="A7" s="5"/>
      <c r="B7" s="144" t="s">
        <v>50</v>
      </c>
      <c r="C7" s="144"/>
      <c r="D7" s="159" t="s">
        <v>117</v>
      </c>
      <c r="E7" s="159"/>
      <c r="F7" s="159"/>
      <c r="G7" s="159"/>
      <c r="H7" s="159"/>
      <c r="I7" s="159"/>
      <c r="J7" s="5"/>
      <c r="K7" s="5"/>
      <c r="L7" s="5"/>
      <c r="M7" s="5"/>
      <c r="N7" s="5"/>
      <c r="O7" s="9"/>
    </row>
    <row r="8" spans="1:15" ht="15.75" x14ac:dyDescent="0.25">
      <c r="A8" s="5"/>
      <c r="B8" s="144" t="s">
        <v>167</v>
      </c>
      <c r="C8" s="144"/>
      <c r="D8" s="160" t="s">
        <v>121</v>
      </c>
      <c r="E8" s="160"/>
      <c r="F8" s="160"/>
      <c r="G8" s="160"/>
      <c r="H8" s="160"/>
      <c r="I8" s="160"/>
      <c r="J8" s="5"/>
      <c r="K8" s="5" t="s">
        <v>52</v>
      </c>
      <c r="L8" s="5"/>
      <c r="M8" s="5"/>
      <c r="N8" s="28">
        <v>42111</v>
      </c>
      <c r="O8" s="9"/>
    </row>
    <row r="9" spans="1:15" ht="15.75" x14ac:dyDescent="0.25">
      <c r="A9" s="5"/>
      <c r="B9" s="144" t="s">
        <v>168</v>
      </c>
      <c r="C9" s="144"/>
      <c r="D9" s="160" t="s">
        <v>164</v>
      </c>
      <c r="E9" s="160"/>
      <c r="F9" s="160"/>
      <c r="G9" s="160"/>
      <c r="H9" s="160"/>
      <c r="I9" s="160"/>
      <c r="J9" s="5"/>
      <c r="K9" s="5" t="s">
        <v>53</v>
      </c>
      <c r="L9" s="5"/>
      <c r="M9" s="5"/>
      <c r="N9" s="13"/>
      <c r="O9" s="9"/>
    </row>
    <row r="10" spans="1:15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9"/>
    </row>
    <row r="11" spans="1:15" ht="15.75" x14ac:dyDescent="0.25">
      <c r="A11" s="20" t="s">
        <v>56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9"/>
    </row>
    <row r="12" spans="1:15" ht="15.75" x14ac:dyDescent="0.25">
      <c r="A12" s="2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2"/>
    </row>
    <row r="13" spans="1:15" ht="18.75" x14ac:dyDescent="0.3">
      <c r="A13" s="23"/>
      <c r="B13" s="4" t="s">
        <v>30</v>
      </c>
      <c r="C13" s="122" t="s">
        <v>157</v>
      </c>
      <c r="D13" s="4"/>
      <c r="E13" s="144" t="s">
        <v>32</v>
      </c>
      <c r="F13" s="144"/>
      <c r="G13" s="144"/>
      <c r="H13" s="158" t="s">
        <v>155</v>
      </c>
      <c r="I13" s="158"/>
      <c r="J13" s="4" t="s">
        <v>49</v>
      </c>
      <c r="K13" s="172" t="s">
        <v>156</v>
      </c>
      <c r="L13" s="172"/>
      <c r="M13" s="172"/>
      <c r="N13" s="5"/>
      <c r="O13" s="24"/>
    </row>
    <row r="14" spans="1:15" ht="10.5" customHeight="1" x14ac:dyDescent="0.25">
      <c r="A14" s="23"/>
      <c r="B14" s="4"/>
      <c r="C14" s="5"/>
      <c r="D14" s="4"/>
      <c r="E14" s="4"/>
      <c r="F14" s="4"/>
      <c r="G14" s="4"/>
      <c r="H14" s="6"/>
      <c r="I14" s="7"/>
      <c r="J14" s="5"/>
      <c r="K14" s="5"/>
      <c r="L14" s="5"/>
      <c r="M14" s="5"/>
      <c r="N14" s="5"/>
      <c r="O14" s="24"/>
    </row>
    <row r="15" spans="1:15" ht="15.75" x14ac:dyDescent="0.25">
      <c r="A15" s="23"/>
      <c r="B15" s="75" t="s">
        <v>31</v>
      </c>
      <c r="C15" s="121" t="s">
        <v>154</v>
      </c>
      <c r="D15" s="75"/>
      <c r="E15" s="149" t="s">
        <v>122</v>
      </c>
      <c r="F15" s="149"/>
      <c r="G15" s="149"/>
      <c r="H15" s="8"/>
      <c r="I15" s="74"/>
      <c r="J15" s="75" t="s">
        <v>0</v>
      </c>
      <c r="K15" s="81" t="s">
        <v>59</v>
      </c>
      <c r="L15" s="5"/>
      <c r="M15" s="75" t="s">
        <v>1</v>
      </c>
      <c r="N15" s="81"/>
      <c r="O15" s="24"/>
    </row>
    <row r="16" spans="1:15" ht="15.75" x14ac:dyDescent="0.25">
      <c r="A16" s="2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4"/>
    </row>
    <row r="17" spans="1:15" ht="30.75" customHeight="1" x14ac:dyDescent="0.25">
      <c r="A17" s="175" t="s">
        <v>33</v>
      </c>
      <c r="B17" s="176"/>
      <c r="C17" s="171" t="s">
        <v>165</v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24"/>
    </row>
    <row r="18" spans="1:15" ht="15.75" x14ac:dyDescent="0.25">
      <c r="A18" s="23"/>
      <c r="B18" s="5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24"/>
    </row>
    <row r="19" spans="1:15" ht="15.75" x14ac:dyDescent="0.25">
      <c r="A19" s="23"/>
      <c r="B19" s="5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24"/>
    </row>
    <row r="20" spans="1:15" ht="15.75" x14ac:dyDescent="0.25">
      <c r="A20" s="175" t="s">
        <v>34</v>
      </c>
      <c r="B20" s="176"/>
      <c r="C20" s="176"/>
      <c r="D20" s="10"/>
      <c r="E20" s="5"/>
      <c r="F20" s="5"/>
      <c r="G20" s="5"/>
      <c r="H20" s="5"/>
      <c r="I20" s="5"/>
      <c r="J20" s="5"/>
      <c r="K20" s="5"/>
      <c r="L20" s="5"/>
      <c r="M20" s="5"/>
      <c r="N20" s="5"/>
      <c r="O20" s="24"/>
    </row>
    <row r="21" spans="1:15" ht="15.75" x14ac:dyDescent="0.25">
      <c r="A21" s="23"/>
      <c r="B21" s="11"/>
      <c r="C21" s="177" t="s">
        <v>162</v>
      </c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24"/>
    </row>
    <row r="22" spans="1:15" ht="19.5" customHeight="1" x14ac:dyDescent="0.25">
      <c r="A22" s="23"/>
      <c r="B22" s="11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24"/>
    </row>
    <row r="23" spans="1:15" ht="12.75" customHeight="1" x14ac:dyDescent="0.25">
      <c r="A23" s="2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4"/>
    </row>
    <row r="24" spans="1:15" ht="15.75" x14ac:dyDescent="0.25">
      <c r="A24" s="179" t="s">
        <v>35</v>
      </c>
      <c r="B24" s="144"/>
      <c r="C24" s="11"/>
      <c r="D24" s="10"/>
      <c r="E24" s="5"/>
      <c r="F24" s="5"/>
      <c r="G24" s="5"/>
      <c r="H24" s="5"/>
      <c r="I24" s="5"/>
      <c r="J24" s="5" t="s">
        <v>4</v>
      </c>
      <c r="K24" s="5"/>
      <c r="L24" s="5"/>
      <c r="M24" s="5"/>
      <c r="N24" s="5"/>
      <c r="O24" s="24"/>
    </row>
    <row r="25" spans="1:15" ht="15.75" x14ac:dyDescent="0.25">
      <c r="A25" s="23"/>
      <c r="B25" s="5"/>
      <c r="C25" s="7" t="s">
        <v>2</v>
      </c>
      <c r="D25" s="7"/>
      <c r="E25" s="7"/>
      <c r="F25" s="149" t="s">
        <v>3</v>
      </c>
      <c r="G25" s="149"/>
      <c r="H25" s="149"/>
      <c r="I25" s="7"/>
      <c r="J25" s="5"/>
      <c r="K25" s="5"/>
      <c r="L25" s="5"/>
      <c r="M25" s="5"/>
      <c r="N25" s="5"/>
      <c r="O25" s="24"/>
    </row>
    <row r="26" spans="1:15" ht="15.75" x14ac:dyDescent="0.25">
      <c r="A26" s="23"/>
      <c r="B26" s="5">
        <v>1</v>
      </c>
      <c r="C26" s="124">
        <v>17060</v>
      </c>
      <c r="D26" s="180" t="s">
        <v>163</v>
      </c>
      <c r="E26" s="180"/>
      <c r="F26" s="170"/>
      <c r="G26" s="170"/>
      <c r="H26" s="170"/>
      <c r="I26" s="5"/>
      <c r="J26" s="174" t="s">
        <v>161</v>
      </c>
      <c r="K26" s="174"/>
      <c r="L26" s="174"/>
      <c r="M26" s="174"/>
      <c r="N26" s="174"/>
      <c r="O26" s="24"/>
    </row>
    <row r="27" spans="1:15" ht="15.75" x14ac:dyDescent="0.25">
      <c r="A27" s="23"/>
      <c r="B27" s="5">
        <v>2</v>
      </c>
      <c r="C27" s="15"/>
      <c r="D27" s="5"/>
      <c r="E27" s="5"/>
      <c r="F27" s="153"/>
      <c r="G27" s="153"/>
      <c r="H27" s="153"/>
      <c r="I27" s="5"/>
      <c r="J27" s="153"/>
      <c r="K27" s="153"/>
      <c r="L27" s="153"/>
      <c r="M27" s="153"/>
      <c r="N27" s="153"/>
      <c r="O27" s="24"/>
    </row>
    <row r="28" spans="1:15" ht="15.75" x14ac:dyDescent="0.25">
      <c r="A28" s="23"/>
      <c r="B28" s="5">
        <v>3</v>
      </c>
      <c r="C28" s="15"/>
      <c r="D28" s="5"/>
      <c r="E28" s="5"/>
      <c r="F28" s="153"/>
      <c r="G28" s="153"/>
      <c r="H28" s="153"/>
      <c r="I28" s="5"/>
      <c r="J28" s="153"/>
      <c r="K28" s="153"/>
      <c r="L28" s="153"/>
      <c r="M28" s="153"/>
      <c r="N28" s="153"/>
      <c r="O28" s="24"/>
    </row>
    <row r="29" spans="1:15" ht="15.75" x14ac:dyDescent="0.25">
      <c r="A29" s="23"/>
      <c r="B29" s="5">
        <v>4</v>
      </c>
      <c r="C29" s="15"/>
      <c r="D29" s="5"/>
      <c r="E29" s="5"/>
      <c r="F29" s="153"/>
      <c r="G29" s="153"/>
      <c r="H29" s="153"/>
      <c r="I29" s="5"/>
      <c r="J29" s="153"/>
      <c r="K29" s="153"/>
      <c r="L29" s="153"/>
      <c r="M29" s="153"/>
      <c r="N29" s="153"/>
      <c r="O29" s="24"/>
    </row>
    <row r="30" spans="1:15" ht="15.75" x14ac:dyDescent="0.25">
      <c r="A30" s="2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4"/>
    </row>
    <row r="31" spans="1:15" ht="15.75" x14ac:dyDescent="0.25">
      <c r="A31" s="23"/>
      <c r="B31" s="5" t="s">
        <v>5</v>
      </c>
      <c r="C31" s="5"/>
      <c r="D31" s="5"/>
      <c r="E31" s="5"/>
      <c r="F31" s="149" t="s">
        <v>36</v>
      </c>
      <c r="G31" s="149"/>
      <c r="H31" s="123" t="s">
        <v>59</v>
      </c>
      <c r="I31" s="5"/>
      <c r="J31" s="5" t="s">
        <v>37</v>
      </c>
      <c r="K31" s="13"/>
      <c r="L31" s="5"/>
      <c r="M31" s="5"/>
      <c r="N31" s="5"/>
      <c r="O31" s="24"/>
    </row>
    <row r="32" spans="1:15" ht="15.75" x14ac:dyDescent="0.25">
      <c r="A32" s="2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4"/>
    </row>
    <row r="33" spans="1:15" ht="15.75" x14ac:dyDescent="0.25">
      <c r="A33" s="23"/>
      <c r="B33" s="5" t="s">
        <v>54</v>
      </c>
      <c r="C33" s="5"/>
      <c r="D33" s="155">
        <f>+N8</f>
        <v>42111</v>
      </c>
      <c r="E33" s="156"/>
      <c r="F33" s="156"/>
      <c r="G33" s="156"/>
      <c r="H33" s="157"/>
      <c r="I33" s="5"/>
      <c r="J33" s="4" t="s">
        <v>38</v>
      </c>
      <c r="K33" s="150"/>
      <c r="L33" s="151"/>
      <c r="M33" s="7" t="s">
        <v>9</v>
      </c>
      <c r="N33" s="5"/>
      <c r="O33" s="24"/>
    </row>
    <row r="34" spans="1:15" ht="9.75" customHeight="1" x14ac:dyDescent="0.25">
      <c r="A34" s="25"/>
      <c r="B34" s="3"/>
      <c r="C34" s="3"/>
      <c r="D34" s="3"/>
      <c r="E34" s="6"/>
      <c r="F34" s="6"/>
      <c r="G34" s="6"/>
      <c r="H34" s="6"/>
      <c r="I34" s="3"/>
      <c r="J34" s="3"/>
      <c r="K34" s="6"/>
      <c r="L34" s="6"/>
      <c r="M34" s="6"/>
      <c r="N34" s="3"/>
      <c r="O34" s="26"/>
    </row>
    <row r="35" spans="1:15" ht="15.75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9"/>
    </row>
    <row r="36" spans="1:15" ht="15.75" x14ac:dyDescent="0.25">
      <c r="A36" s="20" t="s">
        <v>55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9"/>
    </row>
    <row r="37" spans="1:15" ht="9.75" customHeight="1" x14ac:dyDescent="0.25">
      <c r="A37" s="2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2"/>
    </row>
    <row r="38" spans="1:15" ht="15.75" x14ac:dyDescent="0.25">
      <c r="A38" s="23" t="s">
        <v>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4"/>
    </row>
    <row r="39" spans="1:15" ht="15.75" x14ac:dyDescent="0.25">
      <c r="A39" s="2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4"/>
    </row>
    <row r="40" spans="1:15" ht="15.75" x14ac:dyDescent="0.25">
      <c r="A40" s="23"/>
      <c r="B40" s="5"/>
      <c r="C40" s="7" t="s">
        <v>39</v>
      </c>
      <c r="D40" s="7"/>
      <c r="E40" s="7" t="s">
        <v>40</v>
      </c>
      <c r="F40" s="5"/>
      <c r="G40" s="5"/>
      <c r="H40" s="5"/>
      <c r="I40" s="5"/>
      <c r="J40" s="5"/>
      <c r="K40" s="5"/>
      <c r="L40" s="5"/>
      <c r="M40" s="5"/>
      <c r="N40" s="5"/>
      <c r="O40" s="24"/>
    </row>
    <row r="41" spans="1:15" ht="15.75" x14ac:dyDescent="0.25">
      <c r="A41" s="23"/>
      <c r="B41" s="5">
        <v>1</v>
      </c>
      <c r="C41" s="127">
        <f>ROUNDUP(((30*4)*4.5)/2,0)</f>
        <v>270</v>
      </c>
      <c r="D41" s="173" t="s">
        <v>60</v>
      </c>
      <c r="E41" s="157"/>
      <c r="F41" s="162" t="s">
        <v>124</v>
      </c>
      <c r="G41" s="162"/>
      <c r="H41" s="162"/>
      <c r="I41" s="162"/>
      <c r="J41" s="162"/>
      <c r="K41" s="162"/>
      <c r="L41" s="162"/>
      <c r="M41" s="162"/>
      <c r="N41" s="162"/>
      <c r="O41" s="24"/>
    </row>
    <row r="42" spans="1:15" ht="15.75" x14ac:dyDescent="0.25">
      <c r="A42" s="23"/>
      <c r="B42" s="5">
        <v>2</v>
      </c>
      <c r="C42" s="86"/>
      <c r="D42" s="150"/>
      <c r="E42" s="151"/>
      <c r="F42" s="152"/>
      <c r="G42" s="152"/>
      <c r="H42" s="152"/>
      <c r="I42" s="152"/>
      <c r="J42" s="152"/>
      <c r="K42" s="152"/>
      <c r="L42" s="152"/>
      <c r="M42" s="152"/>
      <c r="N42" s="152"/>
      <c r="O42" s="24"/>
    </row>
    <row r="43" spans="1:15" ht="15.75" x14ac:dyDescent="0.25">
      <c r="A43" s="23"/>
      <c r="B43" s="5">
        <v>3</v>
      </c>
      <c r="C43" s="16"/>
      <c r="D43" s="150"/>
      <c r="E43" s="151"/>
      <c r="F43" s="152"/>
      <c r="G43" s="152"/>
      <c r="H43" s="152"/>
      <c r="I43" s="152"/>
      <c r="J43" s="152"/>
      <c r="K43" s="152"/>
      <c r="L43" s="152"/>
      <c r="M43" s="152"/>
      <c r="N43" s="152"/>
      <c r="O43" s="24"/>
    </row>
    <row r="44" spans="1:15" ht="15.75" x14ac:dyDescent="0.25">
      <c r="A44" s="23"/>
      <c r="B44" s="5">
        <v>4</v>
      </c>
      <c r="C44" s="16"/>
      <c r="D44" s="150"/>
      <c r="E44" s="151"/>
      <c r="F44" s="152"/>
      <c r="G44" s="152"/>
      <c r="H44" s="152"/>
      <c r="I44" s="152"/>
      <c r="J44" s="152"/>
      <c r="K44" s="152"/>
      <c r="L44" s="152"/>
      <c r="M44" s="152"/>
      <c r="N44" s="152"/>
      <c r="O44" s="24"/>
    </row>
    <row r="45" spans="1:15" ht="15.75" x14ac:dyDescent="0.25">
      <c r="A45" s="23"/>
      <c r="B45" s="5">
        <v>5</v>
      </c>
      <c r="C45" s="16"/>
      <c r="D45" s="150"/>
      <c r="E45" s="151"/>
      <c r="F45" s="152"/>
      <c r="G45" s="152"/>
      <c r="H45" s="152"/>
      <c r="I45" s="152"/>
      <c r="J45" s="152"/>
      <c r="K45" s="152"/>
      <c r="L45" s="152"/>
      <c r="M45" s="152"/>
      <c r="N45" s="152"/>
      <c r="O45" s="24"/>
    </row>
    <row r="46" spans="1:15" ht="15.75" x14ac:dyDescent="0.25">
      <c r="A46" s="2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4"/>
    </row>
    <row r="47" spans="1:15" ht="15.75" x14ac:dyDescent="0.25">
      <c r="A47" s="23"/>
      <c r="B47" s="5" t="s">
        <v>57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4"/>
    </row>
    <row r="48" spans="1:15" ht="15.75" x14ac:dyDescent="0.25">
      <c r="A48" s="23"/>
      <c r="B48" s="5"/>
      <c r="C48" s="5" t="s">
        <v>7</v>
      </c>
      <c r="D48" s="5"/>
      <c r="E48" s="3"/>
      <c r="F48" s="5"/>
      <c r="G48" s="5"/>
      <c r="H48" s="5"/>
      <c r="I48" s="4" t="s">
        <v>41</v>
      </c>
      <c r="J48" s="3"/>
      <c r="K48" s="7" t="s">
        <v>9</v>
      </c>
      <c r="L48" s="5"/>
      <c r="M48" s="5"/>
      <c r="N48" s="5"/>
      <c r="O48" s="24"/>
    </row>
    <row r="49" spans="1:15" ht="15.75" x14ac:dyDescent="0.25">
      <c r="A49" s="23"/>
      <c r="B49" s="5"/>
      <c r="C49" s="5" t="s">
        <v>8</v>
      </c>
      <c r="D49" s="5"/>
      <c r="E49" s="12"/>
      <c r="F49" s="5"/>
      <c r="G49" s="5"/>
      <c r="H49" s="5"/>
      <c r="I49" s="4" t="s">
        <v>41</v>
      </c>
      <c r="J49" s="12"/>
      <c r="K49" s="7" t="s">
        <v>9</v>
      </c>
      <c r="L49" s="5"/>
      <c r="M49" s="5"/>
      <c r="N49" s="5"/>
      <c r="O49" s="24"/>
    </row>
    <row r="50" spans="1:15" ht="15.75" x14ac:dyDescent="0.25">
      <c r="A50" s="23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24"/>
    </row>
    <row r="51" spans="1:15" ht="15.75" x14ac:dyDescent="0.25">
      <c r="A51" s="23" t="s">
        <v>42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4"/>
    </row>
    <row r="52" spans="1:15" ht="15.75" x14ac:dyDescent="0.25">
      <c r="A52" s="27" t="s">
        <v>43</v>
      </c>
      <c r="B52" s="1"/>
      <c r="C52" s="165" t="s">
        <v>152</v>
      </c>
      <c r="D52" s="165"/>
      <c r="E52" s="165"/>
      <c r="F52" s="165"/>
      <c r="G52" s="165"/>
      <c r="H52" s="165"/>
      <c r="I52" s="165"/>
      <c r="J52" s="165"/>
      <c r="K52" s="11"/>
      <c r="L52" s="162">
        <v>1</v>
      </c>
      <c r="M52" s="162"/>
      <c r="N52" s="11"/>
      <c r="O52" s="24"/>
    </row>
    <row r="53" spans="1:15" ht="15.75" x14ac:dyDescent="0.25">
      <c r="A53" s="23" t="s">
        <v>153</v>
      </c>
      <c r="B53" s="5"/>
      <c r="C53" s="166" t="s">
        <v>61</v>
      </c>
      <c r="D53" s="167"/>
      <c r="E53" s="167"/>
      <c r="F53" s="167"/>
      <c r="G53" s="167"/>
      <c r="H53" s="167"/>
      <c r="I53" s="167"/>
      <c r="J53" s="168"/>
      <c r="K53" s="11"/>
      <c r="L53" s="162">
        <v>1</v>
      </c>
      <c r="M53" s="162"/>
      <c r="N53" s="11"/>
      <c r="O53" s="24"/>
    </row>
    <row r="54" spans="1:15" ht="15.75" x14ac:dyDescent="0.25">
      <c r="A54" s="23"/>
      <c r="B54" s="5"/>
      <c r="C54" s="165" t="s">
        <v>116</v>
      </c>
      <c r="D54" s="165"/>
      <c r="E54" s="165"/>
      <c r="F54" s="165"/>
      <c r="G54" s="165"/>
      <c r="H54" s="165"/>
      <c r="I54" s="165"/>
      <c r="J54" s="165"/>
      <c r="K54" s="11"/>
      <c r="L54" s="162">
        <v>1</v>
      </c>
      <c r="M54" s="162"/>
      <c r="N54" s="11"/>
      <c r="O54" s="24"/>
    </row>
    <row r="55" spans="1:15" ht="15.75" x14ac:dyDescent="0.25">
      <c r="A55" s="23"/>
      <c r="B55" s="5"/>
      <c r="C55" s="165" t="s">
        <v>119</v>
      </c>
      <c r="D55" s="165"/>
      <c r="E55" s="165"/>
      <c r="F55" s="165"/>
      <c r="G55" s="165"/>
      <c r="H55" s="165"/>
      <c r="I55" s="165"/>
      <c r="J55" s="165"/>
      <c r="K55" s="11"/>
      <c r="L55" s="162">
        <v>1</v>
      </c>
      <c r="M55" s="162"/>
      <c r="N55" s="11"/>
      <c r="O55" s="24"/>
    </row>
    <row r="56" spans="1:15" ht="15.75" x14ac:dyDescent="0.25">
      <c r="A56" s="2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24"/>
    </row>
    <row r="57" spans="1:15" ht="15.75" x14ac:dyDescent="0.25">
      <c r="A57" s="23" t="s">
        <v>10</v>
      </c>
      <c r="B57" s="5"/>
      <c r="C57" s="5"/>
      <c r="D57" s="5"/>
      <c r="E57" s="5" t="s">
        <v>18</v>
      </c>
      <c r="F57" s="5"/>
      <c r="G57" s="5"/>
      <c r="H57" s="5"/>
      <c r="I57" s="5" t="s">
        <v>44</v>
      </c>
      <c r="J57" s="5"/>
      <c r="K57" s="5"/>
      <c r="L57" s="5"/>
      <c r="M57" s="5"/>
      <c r="N57" s="5"/>
      <c r="O57" s="24"/>
    </row>
    <row r="58" spans="1:15" ht="15.75" x14ac:dyDescent="0.25">
      <c r="A58" s="23"/>
      <c r="B58" s="5"/>
      <c r="C58" s="144" t="s">
        <v>11</v>
      </c>
      <c r="D58" s="145"/>
      <c r="E58" s="123"/>
      <c r="F58" s="5"/>
      <c r="G58" s="5"/>
      <c r="H58" s="5"/>
      <c r="I58" s="162"/>
      <c r="J58" s="162"/>
      <c r="K58" s="162"/>
      <c r="L58" s="162"/>
      <c r="M58" s="162"/>
      <c r="N58" s="162"/>
      <c r="O58" s="24"/>
    </row>
    <row r="59" spans="1:15" ht="15.75" x14ac:dyDescent="0.25">
      <c r="A59" s="23"/>
      <c r="B59" s="5"/>
      <c r="C59" s="144" t="s">
        <v>12</v>
      </c>
      <c r="D59" s="145"/>
      <c r="E59" s="123"/>
      <c r="F59" s="5"/>
      <c r="G59" s="5"/>
      <c r="H59" s="5"/>
      <c r="I59" s="162"/>
      <c r="J59" s="162"/>
      <c r="K59" s="162"/>
      <c r="L59" s="162"/>
      <c r="M59" s="162"/>
      <c r="N59" s="162"/>
      <c r="O59" s="24"/>
    </row>
    <row r="60" spans="1:15" ht="15.75" x14ac:dyDescent="0.25">
      <c r="A60" s="23"/>
      <c r="B60" s="5"/>
      <c r="C60" s="144" t="s">
        <v>13</v>
      </c>
      <c r="D60" s="145"/>
      <c r="E60" s="123">
        <v>1</v>
      </c>
      <c r="F60" s="5"/>
      <c r="G60" s="5"/>
      <c r="H60" s="5"/>
      <c r="I60" s="162" t="s">
        <v>158</v>
      </c>
      <c r="J60" s="162"/>
      <c r="K60" s="162"/>
      <c r="L60" s="162"/>
      <c r="M60" s="162"/>
      <c r="N60" s="162"/>
      <c r="O60" s="24"/>
    </row>
    <row r="61" spans="1:15" ht="15.75" x14ac:dyDescent="0.25">
      <c r="A61" s="23"/>
      <c r="B61" s="5"/>
      <c r="C61" s="144" t="s">
        <v>14</v>
      </c>
      <c r="D61" s="145"/>
      <c r="E61" s="123"/>
      <c r="F61" s="5"/>
      <c r="G61" s="5"/>
      <c r="H61" s="5"/>
      <c r="I61" s="162"/>
      <c r="J61" s="162"/>
      <c r="K61" s="162"/>
      <c r="L61" s="162"/>
      <c r="M61" s="162"/>
      <c r="N61" s="162"/>
      <c r="O61" s="24"/>
    </row>
    <row r="62" spans="1:15" ht="15.75" x14ac:dyDescent="0.25">
      <c r="A62" s="23"/>
      <c r="B62" s="5"/>
      <c r="C62" s="144" t="s">
        <v>15</v>
      </c>
      <c r="D62" s="145"/>
      <c r="E62" s="123"/>
      <c r="F62" s="5"/>
      <c r="G62" s="5"/>
      <c r="H62" s="5"/>
      <c r="I62" s="162"/>
      <c r="J62" s="162"/>
      <c r="K62" s="162"/>
      <c r="L62" s="162"/>
      <c r="M62" s="162"/>
      <c r="N62" s="162"/>
      <c r="O62" s="24"/>
    </row>
    <row r="63" spans="1:15" ht="15.75" x14ac:dyDescent="0.25">
      <c r="A63" s="23"/>
      <c r="B63" s="5"/>
      <c r="C63" s="144" t="s">
        <v>16</v>
      </c>
      <c r="D63" s="145"/>
      <c r="E63" s="123">
        <v>1</v>
      </c>
      <c r="F63" s="5"/>
      <c r="G63" s="5"/>
      <c r="H63" s="5"/>
      <c r="I63" s="162" t="s">
        <v>158</v>
      </c>
      <c r="J63" s="162"/>
      <c r="K63" s="162"/>
      <c r="L63" s="162"/>
      <c r="M63" s="162"/>
      <c r="N63" s="162"/>
      <c r="O63" s="24"/>
    </row>
    <row r="64" spans="1:15" ht="15.75" x14ac:dyDescent="0.25">
      <c r="A64" s="23"/>
      <c r="B64" s="5"/>
      <c r="C64" s="144" t="s">
        <v>17</v>
      </c>
      <c r="D64" s="145"/>
      <c r="E64" s="123">
        <v>1</v>
      </c>
      <c r="F64" s="5"/>
      <c r="G64" s="5"/>
      <c r="H64" s="5"/>
      <c r="I64" s="162" t="s">
        <v>58</v>
      </c>
      <c r="J64" s="162"/>
      <c r="K64" s="162"/>
      <c r="L64" s="162"/>
      <c r="M64" s="162"/>
      <c r="N64" s="162"/>
      <c r="O64" s="24"/>
    </row>
    <row r="65" spans="1:20" ht="15.75" x14ac:dyDescent="0.25">
      <c r="A65" s="23"/>
      <c r="B65" s="5"/>
      <c r="C65" s="144" t="s">
        <v>45</v>
      </c>
      <c r="D65" s="144"/>
      <c r="E65" s="5"/>
      <c r="F65" s="5"/>
      <c r="G65" s="5"/>
      <c r="H65" s="5"/>
      <c r="I65" s="5"/>
      <c r="J65" s="5"/>
      <c r="K65" s="5"/>
      <c r="L65" s="5"/>
      <c r="M65" s="5"/>
      <c r="N65" s="5"/>
      <c r="O65" s="24"/>
    </row>
    <row r="66" spans="1:20" ht="15.75" x14ac:dyDescent="0.25">
      <c r="A66" s="23"/>
      <c r="B66" s="5"/>
      <c r="C66" s="144" t="s">
        <v>160</v>
      </c>
      <c r="D66" s="145"/>
      <c r="E66" s="123"/>
      <c r="F66" s="5"/>
      <c r="G66" s="5"/>
      <c r="H66" s="5"/>
      <c r="I66" s="162"/>
      <c r="J66" s="162"/>
      <c r="K66" s="162"/>
      <c r="L66" s="162"/>
      <c r="M66" s="162"/>
      <c r="N66" s="162"/>
      <c r="O66" s="24"/>
    </row>
    <row r="67" spans="1:20" ht="15.75" x14ac:dyDescent="0.25">
      <c r="A67" s="23"/>
      <c r="B67" s="5"/>
      <c r="C67" s="152"/>
      <c r="D67" s="152"/>
      <c r="E67" s="13"/>
      <c r="F67" s="5"/>
      <c r="G67" s="5"/>
      <c r="H67" s="5"/>
      <c r="I67" s="150"/>
      <c r="J67" s="153"/>
      <c r="K67" s="153"/>
      <c r="L67" s="153"/>
      <c r="M67" s="153"/>
      <c r="N67" s="151"/>
      <c r="O67" s="24"/>
    </row>
    <row r="68" spans="1:20" ht="15.75" x14ac:dyDescent="0.25">
      <c r="A68" s="2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24"/>
    </row>
    <row r="69" spans="1:20" ht="15.75" x14ac:dyDescent="0.25">
      <c r="A69" s="23" t="s">
        <v>62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24"/>
      <c r="S69" s="115">
        <v>179.89</v>
      </c>
    </row>
    <row r="70" spans="1:20" ht="15.75" x14ac:dyDescent="0.25">
      <c r="A70" s="23" t="s">
        <v>19</v>
      </c>
      <c r="B70" s="5"/>
      <c r="C70" s="5"/>
      <c r="D70" s="5"/>
      <c r="E70" s="5"/>
      <c r="F70" s="5"/>
      <c r="G70" s="5"/>
      <c r="H70" s="5"/>
      <c r="I70" s="5" t="s">
        <v>27</v>
      </c>
      <c r="J70" s="5"/>
      <c r="K70" s="5"/>
      <c r="L70" s="5"/>
      <c r="M70" s="5"/>
      <c r="N70" s="5"/>
      <c r="O70" s="24"/>
      <c r="S70">
        <v>85.2</v>
      </c>
    </row>
    <row r="71" spans="1:20" ht="16.5" thickBot="1" x14ac:dyDescent="0.3">
      <c r="A71" s="23"/>
      <c r="B71" s="5" t="s">
        <v>20</v>
      </c>
      <c r="C71" s="161">
        <f>Cálculos!D66</f>
        <v>121</v>
      </c>
      <c r="D71" s="162"/>
      <c r="E71" s="5" t="s">
        <v>23</v>
      </c>
      <c r="F71" s="5"/>
      <c r="G71" s="5" t="s">
        <v>24</v>
      </c>
      <c r="H71" s="5"/>
      <c r="I71" s="150"/>
      <c r="J71" s="151"/>
      <c r="K71" s="148" t="s">
        <v>24</v>
      </c>
      <c r="L71" s="149"/>
      <c r="M71" s="150"/>
      <c r="N71" s="151"/>
      <c r="O71" s="24"/>
    </row>
    <row r="72" spans="1:20" ht="16.5" thickBot="1" x14ac:dyDescent="0.3">
      <c r="A72" s="23"/>
      <c r="B72" s="5" t="s">
        <v>21</v>
      </c>
      <c r="C72" s="152"/>
      <c r="D72" s="152"/>
      <c r="E72" s="5" t="s">
        <v>23</v>
      </c>
      <c r="F72" s="5"/>
      <c r="G72" s="5" t="s">
        <v>25</v>
      </c>
      <c r="H72" s="5"/>
      <c r="I72" s="150"/>
      <c r="J72" s="151"/>
      <c r="K72" s="148" t="s">
        <v>28</v>
      </c>
      <c r="L72" s="149"/>
      <c r="M72" s="150"/>
      <c r="N72" s="151"/>
      <c r="O72" s="24"/>
      <c r="S72" s="117">
        <f>+S69-S70</f>
        <v>94.689999999999984</v>
      </c>
      <c r="T72" s="115">
        <f>+S72+33.05</f>
        <v>127.73999999999998</v>
      </c>
    </row>
    <row r="73" spans="1:20" ht="15.75" x14ac:dyDescent="0.25">
      <c r="A73" s="23"/>
      <c r="B73" s="5" t="s">
        <v>22</v>
      </c>
      <c r="C73" s="152"/>
      <c r="D73" s="152"/>
      <c r="E73" s="5" t="s">
        <v>23</v>
      </c>
      <c r="F73" s="5"/>
      <c r="G73" s="5" t="s">
        <v>26</v>
      </c>
      <c r="H73" s="5"/>
      <c r="I73" s="150"/>
      <c r="J73" s="151"/>
      <c r="K73" s="148" t="s">
        <v>26</v>
      </c>
      <c r="L73" s="149"/>
      <c r="M73" s="150"/>
      <c r="N73" s="151"/>
      <c r="O73" s="24"/>
    </row>
    <row r="74" spans="1:20" ht="11.25" customHeight="1" x14ac:dyDescent="0.25">
      <c r="A74" s="2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26"/>
      <c r="S74">
        <v>123</v>
      </c>
    </row>
    <row r="75" spans="1:20" ht="15.75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9"/>
    </row>
    <row r="76" spans="1:20" ht="15.75" x14ac:dyDescent="0.25">
      <c r="A76" s="20" t="s">
        <v>29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9"/>
      <c r="S76">
        <f>+S74-S70</f>
        <v>37.799999999999997</v>
      </c>
    </row>
    <row r="77" spans="1:20" ht="15.75" customHeight="1" x14ac:dyDescent="0.25">
      <c r="A77" s="21"/>
      <c r="B77" s="2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1"/>
      <c r="O77" s="9"/>
    </row>
    <row r="78" spans="1:20" ht="15.75" customHeight="1" x14ac:dyDescent="0.25">
      <c r="A78" s="23"/>
      <c r="B78" s="5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1"/>
      <c r="O78" s="9"/>
    </row>
    <row r="79" spans="1:20" ht="15.75" customHeight="1" x14ac:dyDescent="0.25">
      <c r="A79" s="23"/>
      <c r="B79" s="5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1"/>
      <c r="O79" s="9"/>
    </row>
    <row r="80" spans="1:20" ht="15.75" customHeight="1" x14ac:dyDescent="0.25">
      <c r="A80" s="25"/>
      <c r="B80" s="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4"/>
      <c r="O80" s="9"/>
    </row>
    <row r="81" spans="1:15" ht="15.75" customHeight="1" x14ac:dyDescent="0.25">
      <c r="A81" s="5"/>
      <c r="B81" s="5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"/>
    </row>
    <row r="82" spans="1:15" ht="15.75" customHeight="1" x14ac:dyDescent="0.25">
      <c r="A82" s="5"/>
      <c r="B82" s="5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"/>
    </row>
    <row r="83" spans="1:15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x14ac:dyDescent="0.25">
      <c r="A85" s="9"/>
      <c r="B85" s="154"/>
      <c r="C85" s="154"/>
      <c r="D85" s="9"/>
      <c r="E85" s="9"/>
      <c r="F85" s="154"/>
      <c r="G85" s="154"/>
      <c r="H85" s="154"/>
      <c r="I85" s="154"/>
      <c r="J85" s="9"/>
      <c r="K85" s="154"/>
      <c r="L85" s="154"/>
      <c r="M85" s="154"/>
      <c r="N85" s="154"/>
      <c r="O85" s="9"/>
    </row>
    <row r="86" spans="1:15" x14ac:dyDescent="0.25">
      <c r="A86" s="9"/>
      <c r="B86" s="146" t="s">
        <v>167</v>
      </c>
      <c r="C86" s="146"/>
      <c r="D86" s="9"/>
      <c r="E86" s="9"/>
      <c r="F86" s="146" t="s">
        <v>168</v>
      </c>
      <c r="G86" s="146"/>
      <c r="H86" s="146"/>
      <c r="I86" s="146"/>
      <c r="J86" s="9"/>
      <c r="K86" s="146" t="s">
        <v>51</v>
      </c>
      <c r="L86" s="146"/>
      <c r="M86" s="146"/>
      <c r="N86" s="146"/>
      <c r="O86" s="9"/>
    </row>
    <row r="87" spans="1:15" x14ac:dyDescent="0.25">
      <c r="A87" s="9"/>
      <c r="B87" s="147"/>
      <c r="C87" s="147"/>
      <c r="D87" s="9"/>
      <c r="E87" s="9"/>
      <c r="F87" s="147"/>
      <c r="G87" s="147"/>
      <c r="H87" s="147"/>
      <c r="I87" s="147"/>
      <c r="J87" s="9"/>
      <c r="K87" s="147"/>
      <c r="L87" s="147"/>
      <c r="M87" s="147"/>
      <c r="N87" s="147"/>
      <c r="O87" s="9"/>
    </row>
  </sheetData>
  <mergeCells count="92">
    <mergeCell ref="A17:B17"/>
    <mergeCell ref="A20:C20"/>
    <mergeCell ref="C21:N21"/>
    <mergeCell ref="A24:B24"/>
    <mergeCell ref="F31:G31"/>
    <mergeCell ref="F25:H25"/>
    <mergeCell ref="D26:E26"/>
    <mergeCell ref="L53:M53"/>
    <mergeCell ref="F29:H29"/>
    <mergeCell ref="J26:N26"/>
    <mergeCell ref="J27:N27"/>
    <mergeCell ref="J28:N28"/>
    <mergeCell ref="J29:N29"/>
    <mergeCell ref="D42:E42"/>
    <mergeCell ref="D43:E43"/>
    <mergeCell ref="D44:E44"/>
    <mergeCell ref="F44:N44"/>
    <mergeCell ref="L52:M52"/>
    <mergeCell ref="D8:I8"/>
    <mergeCell ref="L55:M55"/>
    <mergeCell ref="C52:J52"/>
    <mergeCell ref="C53:J53"/>
    <mergeCell ref="C54:J54"/>
    <mergeCell ref="L54:M54"/>
    <mergeCell ref="C22:N22"/>
    <mergeCell ref="F26:H26"/>
    <mergeCell ref="F27:H27"/>
    <mergeCell ref="F28:H28"/>
    <mergeCell ref="E15:G15"/>
    <mergeCell ref="C17:N18"/>
    <mergeCell ref="F45:N45"/>
    <mergeCell ref="K13:M13"/>
    <mergeCell ref="D45:E45"/>
    <mergeCell ref="D41:E41"/>
    <mergeCell ref="I58:N58"/>
    <mergeCell ref="I66:N66"/>
    <mergeCell ref="I67:N67"/>
    <mergeCell ref="I59:N59"/>
    <mergeCell ref="M71:N71"/>
    <mergeCell ref="I71:J71"/>
    <mergeCell ref="I61:N61"/>
    <mergeCell ref="I62:N62"/>
    <mergeCell ref="I63:N63"/>
    <mergeCell ref="I64:N64"/>
    <mergeCell ref="M5:N5"/>
    <mergeCell ref="K5:L5"/>
    <mergeCell ref="C63:D63"/>
    <mergeCell ref="C64:D64"/>
    <mergeCell ref="I60:N60"/>
    <mergeCell ref="K33:L33"/>
    <mergeCell ref="F41:N41"/>
    <mergeCell ref="F42:N42"/>
    <mergeCell ref="F43:N43"/>
    <mergeCell ref="C55:J55"/>
    <mergeCell ref="C59:D59"/>
    <mergeCell ref="C60:D60"/>
    <mergeCell ref="C61:D61"/>
    <mergeCell ref="K6:L6"/>
    <mergeCell ref="M6:N6"/>
    <mergeCell ref="E13:G13"/>
    <mergeCell ref="B7:C7"/>
    <mergeCell ref="B8:C8"/>
    <mergeCell ref="B9:C9"/>
    <mergeCell ref="B85:C85"/>
    <mergeCell ref="K85:N85"/>
    <mergeCell ref="F85:I85"/>
    <mergeCell ref="D33:H33"/>
    <mergeCell ref="H13:I13"/>
    <mergeCell ref="D7:I7"/>
    <mergeCell ref="D9:I9"/>
    <mergeCell ref="C77:N77"/>
    <mergeCell ref="C71:D71"/>
    <mergeCell ref="C58:D58"/>
    <mergeCell ref="C66:D66"/>
    <mergeCell ref="C67:D67"/>
    <mergeCell ref="C80:N80"/>
    <mergeCell ref="C65:D65"/>
    <mergeCell ref="C62:D62"/>
    <mergeCell ref="B86:C87"/>
    <mergeCell ref="F86:I87"/>
    <mergeCell ref="K86:N87"/>
    <mergeCell ref="K72:L72"/>
    <mergeCell ref="K73:L73"/>
    <mergeCell ref="M72:N72"/>
    <mergeCell ref="M73:N73"/>
    <mergeCell ref="C72:D72"/>
    <mergeCell ref="C73:D73"/>
    <mergeCell ref="I72:J72"/>
    <mergeCell ref="I73:J73"/>
    <mergeCell ref="C78:N78"/>
    <mergeCell ref="C79:N79"/>
    <mergeCell ref="K71:L71"/>
  </mergeCells>
  <pageMargins left="0.51181102362204722" right="0.23622047244094491" top="0.19685039370078741" bottom="0.27559055118110237" header="0.15748031496062992" footer="0.19685039370078741"/>
  <pageSetup paperSize="9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O73"/>
  <sheetViews>
    <sheetView tabSelected="1" view="pageBreakPreview" topLeftCell="A40" zoomScale="55" zoomScaleNormal="100" zoomScaleSheetLayoutView="55" workbookViewId="0">
      <selection activeCell="E5" sqref="E5"/>
    </sheetView>
  </sheetViews>
  <sheetFormatPr baseColWidth="10" defaultRowHeight="15" x14ac:dyDescent="0.25"/>
  <cols>
    <col min="1" max="1" width="2.28515625" style="18" customWidth="1"/>
    <col min="2" max="2" width="18" customWidth="1"/>
    <col min="3" max="3" width="16.7109375" customWidth="1"/>
    <col min="4" max="4" width="3.140625" customWidth="1"/>
    <col min="5" max="5" width="13.7109375" customWidth="1"/>
    <col min="6" max="6" width="5.5703125" customWidth="1"/>
    <col min="7" max="7" width="6.140625" customWidth="1"/>
    <col min="8" max="8" width="6.7109375" customWidth="1"/>
    <col min="9" max="9" width="12.85546875" customWidth="1"/>
    <col min="10" max="10" width="14.28515625" customWidth="1"/>
    <col min="11" max="11" width="7.85546875" customWidth="1"/>
    <col min="12" max="12" width="7" customWidth="1"/>
    <col min="13" max="13" width="5.28515625" customWidth="1"/>
    <col min="14" max="14" width="14.5703125" customWidth="1"/>
    <col min="15" max="15" width="2" style="18" customWidth="1"/>
  </cols>
  <sheetData>
    <row r="1" spans="1:15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5" x14ac:dyDescent="0.2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5" x14ac:dyDescent="0.2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5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5" x14ac:dyDescent="0.2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5" x14ac:dyDescent="0.2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5" x14ac:dyDescent="0.25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5" ht="18" x14ac:dyDescent="0.25">
      <c r="A8" s="9"/>
      <c r="B8" s="11"/>
      <c r="C8" s="11"/>
      <c r="D8" s="11"/>
      <c r="E8" s="19" t="s">
        <v>46</v>
      </c>
      <c r="F8" s="11"/>
      <c r="G8" s="11"/>
      <c r="H8" s="11"/>
      <c r="I8" s="11"/>
      <c r="J8" s="1"/>
      <c r="K8" s="152" t="s">
        <v>47</v>
      </c>
      <c r="L8" s="152"/>
      <c r="M8" s="150" t="s">
        <v>123</v>
      </c>
      <c r="N8" s="151"/>
      <c r="O8" s="9"/>
    </row>
    <row r="9" spans="1:15" ht="15.7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152" t="s">
        <v>48</v>
      </c>
      <c r="L9" s="152"/>
      <c r="M9" s="152">
        <f>+Reporte!M6</f>
        <v>1</v>
      </c>
      <c r="N9" s="152"/>
      <c r="O9" s="9"/>
    </row>
    <row r="10" spans="1:15" ht="15.75" x14ac:dyDescent="0.25">
      <c r="A10" s="5"/>
      <c r="B10" s="176" t="s">
        <v>50</v>
      </c>
      <c r="C10" s="176"/>
      <c r="D10" s="159" t="s">
        <v>117</v>
      </c>
      <c r="E10" s="159"/>
      <c r="F10" s="159"/>
      <c r="G10" s="159"/>
      <c r="H10" s="159"/>
      <c r="I10" s="159"/>
      <c r="J10" s="5"/>
      <c r="K10" s="5"/>
      <c r="L10" s="5"/>
      <c r="M10" s="5"/>
      <c r="N10" s="5"/>
      <c r="O10" s="9"/>
    </row>
    <row r="11" spans="1:15" ht="15.75" x14ac:dyDescent="0.25">
      <c r="A11" s="5"/>
      <c r="B11" s="176" t="str">
        <f>+Reporte!B8</f>
        <v>COORDINADOR TECNICO</v>
      </c>
      <c r="C11" s="176"/>
      <c r="D11" s="160" t="str">
        <f>+Reporte!D8</f>
        <v>Ing. Niva Azucena Ramirez Peña</v>
      </c>
      <c r="E11" s="160"/>
      <c r="F11" s="160"/>
      <c r="G11" s="160"/>
      <c r="H11" s="160"/>
      <c r="I11" s="160"/>
      <c r="J11" s="5"/>
      <c r="K11" s="5" t="s">
        <v>52</v>
      </c>
      <c r="L11" s="5"/>
      <c r="M11" s="5"/>
      <c r="N11" s="28">
        <f>+Reporte!N8</f>
        <v>42111</v>
      </c>
      <c r="O11" s="9"/>
    </row>
    <row r="12" spans="1:15" ht="15.75" x14ac:dyDescent="0.25">
      <c r="A12" s="5"/>
      <c r="B12" s="176" t="str">
        <f>+Reporte!B9</f>
        <v>RESPONSABLE TECNICO</v>
      </c>
      <c r="C12" s="176"/>
      <c r="D12" s="160" t="str">
        <f>+Reporte!D9</f>
        <v xml:space="preserve">Ing. Juan Carlos Ipanaque Garcia </v>
      </c>
      <c r="E12" s="160"/>
      <c r="F12" s="160"/>
      <c r="G12" s="160"/>
      <c r="H12" s="160"/>
      <c r="I12" s="160"/>
      <c r="J12" s="5"/>
      <c r="K12" s="5" t="s">
        <v>53</v>
      </c>
      <c r="L12" s="5"/>
      <c r="M12" s="5"/>
      <c r="N12" s="13"/>
      <c r="O12" s="9"/>
    </row>
    <row r="13" spans="1:15" ht="16.5" thickBot="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9"/>
    </row>
    <row r="14" spans="1:15" ht="15.75" x14ac:dyDescent="0.25">
      <c r="A14" s="20"/>
      <c r="B14" s="181" t="s">
        <v>118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3"/>
      <c r="O14" s="9"/>
    </row>
    <row r="15" spans="1:15" ht="16.5" thickBot="1" x14ac:dyDescent="0.3">
      <c r="A15" s="5"/>
      <c r="B15" s="184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6"/>
      <c r="O15" s="9"/>
    </row>
    <row r="16" spans="1:15" ht="15.75" x14ac:dyDescent="0.25">
      <c r="A16" s="5"/>
      <c r="B16" s="76"/>
      <c r="C16" s="5"/>
      <c r="D16" s="75"/>
      <c r="E16" s="11"/>
      <c r="F16" s="11"/>
      <c r="G16" s="11"/>
      <c r="H16" s="11"/>
      <c r="I16" s="11"/>
      <c r="J16" s="75"/>
      <c r="K16" s="11"/>
      <c r="L16" s="11"/>
      <c r="M16" s="11"/>
      <c r="N16" s="83"/>
      <c r="O16" s="9"/>
    </row>
    <row r="17" spans="1:15" ht="10.5" customHeight="1" x14ac:dyDescent="0.25">
      <c r="A17" s="5"/>
      <c r="B17" s="76"/>
      <c r="C17" s="5"/>
      <c r="D17" s="75"/>
      <c r="E17" s="71"/>
      <c r="F17" s="71"/>
      <c r="G17" s="71"/>
      <c r="H17" s="74"/>
      <c r="I17" s="74"/>
      <c r="J17" s="5"/>
      <c r="K17" s="5"/>
      <c r="L17" s="5"/>
      <c r="M17" s="5"/>
      <c r="N17" s="83"/>
      <c r="O17" s="9"/>
    </row>
    <row r="18" spans="1:15" ht="15.75" x14ac:dyDescent="0.25">
      <c r="A18" s="5"/>
      <c r="B18" s="76"/>
      <c r="C18" s="5"/>
      <c r="D18" s="75"/>
      <c r="E18" s="11"/>
      <c r="F18" s="11"/>
      <c r="G18" s="11"/>
      <c r="H18" s="74"/>
      <c r="I18" s="75"/>
      <c r="J18" s="75"/>
      <c r="K18" s="9"/>
      <c r="L18" s="5"/>
      <c r="M18" s="9"/>
      <c r="N18" s="83"/>
      <c r="O18" s="9"/>
    </row>
    <row r="19" spans="1:15" ht="15.75" x14ac:dyDescent="0.25">
      <c r="A19" s="5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83"/>
      <c r="O19" s="9"/>
    </row>
    <row r="20" spans="1:15" ht="15.75" x14ac:dyDescent="0.25">
      <c r="A20" s="11"/>
      <c r="B20" s="27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"/>
      <c r="O20" s="9"/>
    </row>
    <row r="21" spans="1:15" ht="15.75" x14ac:dyDescent="0.25">
      <c r="A21" s="5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83"/>
      <c r="O21" s="9"/>
    </row>
    <row r="22" spans="1:15" ht="15.75" x14ac:dyDescent="0.25">
      <c r="A22" s="11"/>
      <c r="B22" s="27"/>
      <c r="C22" s="11"/>
      <c r="D22" s="73"/>
      <c r="E22" s="5"/>
      <c r="F22" s="5"/>
      <c r="G22" s="5"/>
      <c r="H22" s="5"/>
      <c r="I22" s="5"/>
      <c r="J22" s="5"/>
      <c r="K22" s="5"/>
      <c r="L22" s="5"/>
      <c r="M22" s="5"/>
      <c r="N22" s="83"/>
      <c r="O22" s="9"/>
    </row>
    <row r="23" spans="1:15" ht="15.75" x14ac:dyDescent="0.25">
      <c r="A23" s="5"/>
      <c r="B23" s="27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"/>
      <c r="O23" s="9"/>
    </row>
    <row r="24" spans="1:15" ht="19.5" customHeight="1" x14ac:dyDescent="0.25">
      <c r="A24" s="5"/>
      <c r="B24" s="27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"/>
      <c r="O24" s="9"/>
    </row>
    <row r="25" spans="1:15" ht="12.75" customHeight="1" x14ac:dyDescent="0.25">
      <c r="A25" s="5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83"/>
      <c r="O25" s="9"/>
    </row>
    <row r="26" spans="1:15" ht="15.75" x14ac:dyDescent="0.25">
      <c r="A26" s="11"/>
      <c r="B26" s="27"/>
      <c r="C26" s="11"/>
      <c r="D26" s="73"/>
      <c r="E26" s="5"/>
      <c r="F26" s="5"/>
      <c r="G26" s="5"/>
      <c r="H26" s="5"/>
      <c r="I26" s="5"/>
      <c r="J26" s="5"/>
      <c r="K26" s="5"/>
      <c r="L26" s="5"/>
      <c r="M26" s="5"/>
      <c r="N26" s="83"/>
      <c r="O26" s="9"/>
    </row>
    <row r="27" spans="1:15" ht="15.75" x14ac:dyDescent="0.25">
      <c r="A27" s="5"/>
      <c r="B27" s="23"/>
      <c r="C27" s="74"/>
      <c r="D27" s="74"/>
      <c r="E27" s="74"/>
      <c r="F27" s="11"/>
      <c r="G27" s="11"/>
      <c r="H27" s="11"/>
      <c r="I27" s="74"/>
      <c r="J27" s="5"/>
      <c r="K27" s="5"/>
      <c r="L27" s="5"/>
      <c r="M27" s="5"/>
      <c r="N27" s="83"/>
      <c r="O27" s="9"/>
    </row>
    <row r="28" spans="1:15" ht="15.75" x14ac:dyDescent="0.25">
      <c r="A28" s="5"/>
      <c r="B28" s="23"/>
      <c r="C28" s="74"/>
      <c r="D28" s="5"/>
      <c r="E28" s="5"/>
      <c r="F28" s="11"/>
      <c r="G28" s="11"/>
      <c r="H28" s="11"/>
      <c r="I28" s="5"/>
      <c r="J28" s="11"/>
      <c r="K28" s="11"/>
      <c r="L28" s="11"/>
      <c r="M28" s="11"/>
      <c r="N28" s="1"/>
      <c r="O28" s="9"/>
    </row>
    <row r="29" spans="1:15" ht="15.75" x14ac:dyDescent="0.25">
      <c r="A29" s="5"/>
      <c r="B29" s="23"/>
      <c r="C29" s="5"/>
      <c r="D29" s="5"/>
      <c r="E29" s="5"/>
      <c r="F29" s="11"/>
      <c r="G29" s="11"/>
      <c r="H29" s="11"/>
      <c r="I29" s="5"/>
      <c r="J29" s="11"/>
      <c r="K29" s="11"/>
      <c r="L29" s="11"/>
      <c r="M29" s="11"/>
      <c r="N29" s="1"/>
      <c r="O29" s="9"/>
    </row>
    <row r="30" spans="1:15" ht="15.75" x14ac:dyDescent="0.25">
      <c r="A30" s="5"/>
      <c r="B30" s="23"/>
      <c r="C30" s="5"/>
      <c r="D30" s="5"/>
      <c r="E30" s="5"/>
      <c r="F30" s="11"/>
      <c r="G30" s="11"/>
      <c r="H30" s="11"/>
      <c r="I30" s="5"/>
      <c r="J30" s="11"/>
      <c r="K30" s="11"/>
      <c r="L30" s="11"/>
      <c r="M30" s="11"/>
      <c r="N30" s="1"/>
      <c r="O30" s="9"/>
    </row>
    <row r="31" spans="1:15" ht="15.75" x14ac:dyDescent="0.25">
      <c r="A31" s="5"/>
      <c r="B31" s="23"/>
      <c r="C31" s="5"/>
      <c r="D31" s="5"/>
      <c r="E31" s="5"/>
      <c r="F31" s="11"/>
      <c r="G31" s="11"/>
      <c r="H31" s="11"/>
      <c r="I31" s="5"/>
      <c r="J31" s="11"/>
      <c r="K31" s="11"/>
      <c r="L31" s="11"/>
      <c r="M31" s="11"/>
      <c r="N31" s="1"/>
      <c r="O31" s="9"/>
    </row>
    <row r="32" spans="1:15" ht="15.75" x14ac:dyDescent="0.25">
      <c r="A32" s="5"/>
      <c r="B32" s="2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83"/>
      <c r="O32" s="9"/>
    </row>
    <row r="33" spans="1:15" ht="15.75" x14ac:dyDescent="0.25">
      <c r="A33" s="5"/>
      <c r="B33" s="23"/>
      <c r="C33" s="5"/>
      <c r="D33" s="11"/>
      <c r="E33" s="11"/>
      <c r="F33" s="72"/>
      <c r="G33" s="72"/>
      <c r="H33" s="11"/>
      <c r="I33" s="11"/>
      <c r="J33" s="11"/>
      <c r="K33" s="48"/>
      <c r="L33" s="11"/>
      <c r="M33" s="11"/>
      <c r="N33" s="83"/>
      <c r="O33" s="9"/>
    </row>
    <row r="34" spans="1:15" ht="15.75" x14ac:dyDescent="0.25">
      <c r="A34" s="5"/>
      <c r="B34" s="2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83"/>
      <c r="O34" s="9"/>
    </row>
    <row r="35" spans="1:15" ht="15.75" x14ac:dyDescent="0.25">
      <c r="A35" s="5"/>
      <c r="B35" s="23"/>
      <c r="C35" s="5"/>
      <c r="D35" s="11"/>
      <c r="E35" s="11"/>
      <c r="F35" s="11"/>
      <c r="G35" s="11"/>
      <c r="H35" s="11"/>
      <c r="I35" s="5"/>
      <c r="J35" s="75"/>
      <c r="K35" s="11"/>
      <c r="L35" s="11"/>
      <c r="M35" s="74"/>
      <c r="N35" s="83"/>
      <c r="O35" s="9"/>
    </row>
    <row r="36" spans="1:15" ht="9.75" customHeight="1" x14ac:dyDescent="0.25">
      <c r="A36" s="5"/>
      <c r="B36" s="23"/>
      <c r="C36" s="5"/>
      <c r="D36" s="5"/>
      <c r="E36" s="74"/>
      <c r="F36" s="74"/>
      <c r="G36" s="74"/>
      <c r="H36" s="74"/>
      <c r="I36" s="5"/>
      <c r="J36" s="5"/>
      <c r="K36" s="74"/>
      <c r="L36" s="74"/>
      <c r="M36" s="74"/>
      <c r="N36" s="83"/>
      <c r="O36" s="9"/>
    </row>
    <row r="37" spans="1:15" ht="15.75" x14ac:dyDescent="0.25">
      <c r="A37" s="5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83"/>
      <c r="O37" s="9"/>
    </row>
    <row r="38" spans="1:15" ht="15.75" x14ac:dyDescent="0.25">
      <c r="A38" s="20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83"/>
      <c r="O38" s="9"/>
    </row>
    <row r="39" spans="1:15" ht="9.75" customHeight="1" x14ac:dyDescent="0.25">
      <c r="A39" s="5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83"/>
      <c r="O39" s="9"/>
    </row>
    <row r="40" spans="1:15" ht="15.75" x14ac:dyDescent="0.25">
      <c r="A40" s="5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83"/>
      <c r="O40" s="9"/>
    </row>
    <row r="41" spans="1:15" ht="15.75" x14ac:dyDescent="0.25">
      <c r="A41" s="5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83"/>
      <c r="O41" s="9"/>
    </row>
    <row r="42" spans="1:15" ht="15.75" x14ac:dyDescent="0.25">
      <c r="A42" s="5"/>
      <c r="B42" s="23"/>
      <c r="C42" s="74"/>
      <c r="D42" s="11"/>
      <c r="E42" s="11"/>
      <c r="F42" s="5"/>
      <c r="G42" s="5"/>
      <c r="H42" s="5"/>
      <c r="I42" s="5"/>
      <c r="J42" s="5"/>
      <c r="K42" s="5"/>
      <c r="L42" s="5"/>
      <c r="M42" s="5"/>
      <c r="N42" s="83"/>
      <c r="O42" s="9"/>
    </row>
    <row r="43" spans="1:15" ht="15.75" x14ac:dyDescent="0.25">
      <c r="A43" s="5"/>
      <c r="B43" s="23"/>
      <c r="C43" s="74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"/>
      <c r="O43" s="9"/>
    </row>
    <row r="44" spans="1:15" ht="15.75" x14ac:dyDescent="0.25">
      <c r="A44" s="5"/>
      <c r="B44" s="25"/>
      <c r="C44" s="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5"/>
      <c r="O44" s="9"/>
    </row>
    <row r="45" spans="1:15" ht="15.75" x14ac:dyDescent="0.25">
      <c r="B45" s="143"/>
      <c r="C45" s="5"/>
      <c r="D45" s="140"/>
      <c r="E45" s="11"/>
      <c r="F45" s="11"/>
      <c r="G45" s="11"/>
      <c r="H45" s="11"/>
      <c r="I45" s="11"/>
      <c r="J45" s="140"/>
      <c r="K45" s="11"/>
      <c r="L45" s="11"/>
      <c r="M45" s="11"/>
      <c r="N45" s="83"/>
    </row>
    <row r="46" spans="1:15" ht="15.75" x14ac:dyDescent="0.25">
      <c r="B46" s="143"/>
      <c r="C46" s="5"/>
      <c r="D46" s="140"/>
      <c r="E46" s="71"/>
      <c r="F46" s="71"/>
      <c r="G46" s="71"/>
      <c r="H46" s="141"/>
      <c r="I46" s="141"/>
      <c r="J46" s="5"/>
      <c r="K46" s="5"/>
      <c r="L46" s="5"/>
      <c r="M46" s="5"/>
      <c r="N46" s="83"/>
    </row>
    <row r="47" spans="1:15" ht="15.75" x14ac:dyDescent="0.25">
      <c r="B47" s="143"/>
      <c r="C47" s="5"/>
      <c r="D47" s="140"/>
      <c r="E47" s="11"/>
      <c r="F47" s="11"/>
      <c r="G47" s="11"/>
      <c r="H47" s="141"/>
      <c r="I47" s="140"/>
      <c r="J47" s="140"/>
      <c r="K47" s="9"/>
      <c r="L47" s="5"/>
      <c r="M47" s="9"/>
      <c r="N47" s="83"/>
    </row>
    <row r="48" spans="1:15" ht="15.75" x14ac:dyDescent="0.25"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83"/>
    </row>
    <row r="49" spans="2:14" ht="15.75" x14ac:dyDescent="0.25">
      <c r="B49" s="27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"/>
    </row>
    <row r="50" spans="2:14" ht="15.75" x14ac:dyDescent="0.25">
      <c r="B50" s="2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83"/>
    </row>
    <row r="51" spans="2:14" ht="15.75" x14ac:dyDescent="0.25">
      <c r="B51" s="27"/>
      <c r="C51" s="11"/>
      <c r="D51" s="142"/>
      <c r="E51" s="5"/>
      <c r="F51" s="5"/>
      <c r="G51" s="5"/>
      <c r="H51" s="5"/>
      <c r="I51" s="5"/>
      <c r="J51" s="5"/>
      <c r="K51" s="5"/>
      <c r="L51" s="5"/>
      <c r="M51" s="5"/>
      <c r="N51" s="83"/>
    </row>
    <row r="52" spans="2:14" ht="15.75" x14ac:dyDescent="0.25">
      <c r="B52" s="27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"/>
    </row>
    <row r="53" spans="2:14" ht="15.75" x14ac:dyDescent="0.25">
      <c r="B53" s="27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"/>
    </row>
    <row r="54" spans="2:14" ht="15.75" x14ac:dyDescent="0.25"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83"/>
    </row>
    <row r="55" spans="2:14" ht="15.75" x14ac:dyDescent="0.25">
      <c r="B55" s="27"/>
      <c r="C55" s="11"/>
      <c r="D55" s="142"/>
      <c r="E55" s="5"/>
      <c r="F55" s="5"/>
      <c r="G55" s="5"/>
      <c r="H55" s="5"/>
      <c r="I55" s="5"/>
      <c r="J55" s="5"/>
      <c r="K55" s="5"/>
      <c r="L55" s="5"/>
      <c r="M55" s="5"/>
      <c r="N55" s="83"/>
    </row>
    <row r="56" spans="2:14" ht="15.75" x14ac:dyDescent="0.25">
      <c r="B56" s="23"/>
      <c r="C56" s="141"/>
      <c r="D56" s="141"/>
      <c r="E56" s="141"/>
      <c r="F56" s="11"/>
      <c r="G56" s="11"/>
      <c r="H56" s="11"/>
      <c r="I56" s="141"/>
      <c r="J56" s="5"/>
      <c r="K56" s="5"/>
      <c r="L56" s="5"/>
      <c r="M56" s="5"/>
      <c r="N56" s="83"/>
    </row>
    <row r="57" spans="2:14" ht="15.75" x14ac:dyDescent="0.25">
      <c r="B57" s="23"/>
      <c r="C57" s="141"/>
      <c r="D57" s="5"/>
      <c r="E57" s="5"/>
      <c r="F57" s="11"/>
      <c r="G57" s="11"/>
      <c r="H57" s="11"/>
      <c r="I57" s="5"/>
      <c r="J57" s="11"/>
      <c r="K57" s="11"/>
      <c r="L57" s="11"/>
      <c r="M57" s="11"/>
      <c r="N57" s="1"/>
    </row>
    <row r="58" spans="2:14" ht="15.75" x14ac:dyDescent="0.25">
      <c r="B58" s="23"/>
      <c r="C58" s="5"/>
      <c r="D58" s="5"/>
      <c r="E58" s="5"/>
      <c r="F58" s="11"/>
      <c r="G58" s="11"/>
      <c r="H58" s="11"/>
      <c r="I58" s="5"/>
      <c r="J58" s="11"/>
      <c r="K58" s="11"/>
      <c r="L58" s="11"/>
      <c r="M58" s="11"/>
      <c r="N58" s="1"/>
    </row>
    <row r="59" spans="2:14" ht="15.75" x14ac:dyDescent="0.25">
      <c r="B59" s="23"/>
      <c r="C59" s="5"/>
      <c r="D59" s="5"/>
      <c r="E59" s="5"/>
      <c r="F59" s="11"/>
      <c r="G59" s="11"/>
      <c r="H59" s="11"/>
      <c r="I59" s="5"/>
      <c r="J59" s="11"/>
      <c r="K59" s="11"/>
      <c r="L59" s="11"/>
      <c r="M59" s="11"/>
      <c r="N59" s="1"/>
    </row>
    <row r="60" spans="2:14" ht="15.75" x14ac:dyDescent="0.25">
      <c r="B60" s="23"/>
      <c r="C60" s="5"/>
      <c r="D60" s="5"/>
      <c r="E60" s="5"/>
      <c r="F60" s="11"/>
      <c r="G60" s="11"/>
      <c r="H60" s="11"/>
      <c r="I60" s="5"/>
      <c r="J60" s="11"/>
      <c r="K60" s="11"/>
      <c r="L60" s="11"/>
      <c r="M60" s="11"/>
      <c r="N60" s="1"/>
    </row>
    <row r="61" spans="2:14" ht="15.75" x14ac:dyDescent="0.25">
      <c r="B61" s="2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83"/>
    </row>
    <row r="62" spans="2:14" ht="15.75" x14ac:dyDescent="0.25">
      <c r="B62" s="23"/>
      <c r="C62" s="5"/>
      <c r="D62" s="11"/>
      <c r="E62" s="11"/>
      <c r="F62" s="72"/>
      <c r="G62" s="72"/>
      <c r="H62" s="11"/>
      <c r="I62" s="11"/>
      <c r="J62" s="11"/>
      <c r="K62" s="48"/>
      <c r="L62" s="11"/>
      <c r="M62" s="11"/>
      <c r="N62" s="83"/>
    </row>
    <row r="63" spans="2:14" ht="15.75" x14ac:dyDescent="0.25"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83"/>
    </row>
    <row r="64" spans="2:14" ht="15.75" x14ac:dyDescent="0.25">
      <c r="B64" s="23"/>
      <c r="C64" s="5"/>
      <c r="D64" s="11"/>
      <c r="E64" s="11"/>
      <c r="F64" s="11"/>
      <c r="G64" s="11"/>
      <c r="H64" s="11"/>
      <c r="I64" s="5"/>
      <c r="J64" s="140"/>
      <c r="K64" s="11"/>
      <c r="L64" s="11"/>
      <c r="M64" s="141"/>
      <c r="N64" s="83"/>
    </row>
    <row r="65" spans="2:14" ht="15.75" x14ac:dyDescent="0.25">
      <c r="B65" s="23"/>
      <c r="C65" s="5"/>
      <c r="D65" s="5"/>
      <c r="E65" s="141"/>
      <c r="F65" s="141"/>
      <c r="G65" s="141"/>
      <c r="H65" s="141"/>
      <c r="I65" s="5"/>
      <c r="J65" s="5"/>
      <c r="K65" s="141"/>
      <c r="L65" s="141"/>
      <c r="M65" s="141"/>
      <c r="N65" s="83"/>
    </row>
    <row r="66" spans="2:14" ht="15.75" x14ac:dyDescent="0.25"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83"/>
    </row>
    <row r="67" spans="2:14" ht="15.75" x14ac:dyDescent="0.25"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83"/>
    </row>
    <row r="68" spans="2:14" ht="15.75" x14ac:dyDescent="0.25"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83"/>
    </row>
    <row r="69" spans="2:14" ht="15.75" x14ac:dyDescent="0.25"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83"/>
    </row>
    <row r="70" spans="2:14" ht="15.75" x14ac:dyDescent="0.25"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83"/>
    </row>
    <row r="71" spans="2:14" ht="15.75" x14ac:dyDescent="0.25">
      <c r="B71" s="23"/>
      <c r="C71" s="141"/>
      <c r="D71" s="11"/>
      <c r="E71" s="11"/>
      <c r="F71" s="5"/>
      <c r="G71" s="5"/>
      <c r="H71" s="5"/>
      <c r="I71" s="5"/>
      <c r="J71" s="5"/>
      <c r="K71" s="5"/>
      <c r="L71" s="5"/>
      <c r="M71" s="5"/>
      <c r="N71" s="83"/>
    </row>
    <row r="72" spans="2:14" ht="15.75" x14ac:dyDescent="0.25">
      <c r="B72" s="23"/>
      <c r="C72" s="14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"/>
    </row>
    <row r="73" spans="2:14" ht="15.75" x14ac:dyDescent="0.25">
      <c r="B73" s="25"/>
      <c r="C73" s="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5"/>
    </row>
  </sheetData>
  <mergeCells count="11">
    <mergeCell ref="B11:C11"/>
    <mergeCell ref="D11:I11"/>
    <mergeCell ref="B12:C12"/>
    <mergeCell ref="D12:I12"/>
    <mergeCell ref="B14:N15"/>
    <mergeCell ref="K8:L8"/>
    <mergeCell ref="M8:N8"/>
    <mergeCell ref="K9:L9"/>
    <mergeCell ref="M9:N9"/>
    <mergeCell ref="B10:C10"/>
    <mergeCell ref="D10:I10"/>
  </mergeCells>
  <printOptions horizontalCentered="1"/>
  <pageMargins left="0.51181102362204722" right="0.23622047244094491" top="0.19685039370078741" bottom="0.27559055118110237" header="0.15748031496062992" footer="0.19685039370078741"/>
  <pageSetup paperSize="9"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76"/>
  <sheetViews>
    <sheetView tabSelected="1" view="pageBreakPreview" zoomScaleNormal="100" zoomScaleSheetLayoutView="100" workbookViewId="0">
      <selection activeCell="E5" sqref="E5"/>
    </sheetView>
  </sheetViews>
  <sheetFormatPr baseColWidth="10" defaultRowHeight="15" x14ac:dyDescent="0.25"/>
  <cols>
    <col min="1" max="1" width="5" customWidth="1"/>
    <col min="2" max="2" width="14.28515625" customWidth="1"/>
    <col min="3" max="3" width="16.7109375" customWidth="1"/>
    <col min="4" max="4" width="8.28515625" customWidth="1"/>
    <col min="5" max="5" width="10.42578125" customWidth="1"/>
    <col min="6" max="7" width="5.28515625" customWidth="1"/>
    <col min="8" max="8" width="9.85546875" customWidth="1"/>
    <col min="9" max="9" width="10.85546875" customWidth="1"/>
    <col min="10" max="11" width="6.42578125" customWidth="1"/>
    <col min="12" max="12" width="8.28515625" customWidth="1"/>
    <col min="13" max="13" width="8.7109375" customWidth="1"/>
    <col min="14" max="14" width="8.28515625" customWidth="1"/>
    <col min="15" max="15" width="9.85546875" style="18" customWidth="1"/>
    <col min="16" max="16" width="2.28515625" style="18" customWidth="1"/>
    <col min="17" max="17" width="3.140625" style="18" customWidth="1"/>
  </cols>
  <sheetData>
    <row r="1" spans="1:16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6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6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6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6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6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6" ht="15" customHeight="1" x14ac:dyDescent="0.25">
      <c r="A7" s="251" t="s">
        <v>46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</row>
    <row r="8" spans="1:16" ht="15" customHeight="1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6" ht="15.75" x14ac:dyDescent="0.25">
      <c r="A9" s="9"/>
      <c r="B9" s="11"/>
      <c r="C9" s="11"/>
      <c r="D9" s="11"/>
      <c r="F9" s="11"/>
      <c r="G9" s="11"/>
      <c r="H9" s="11"/>
      <c r="I9" s="11"/>
      <c r="J9" s="1"/>
      <c r="K9" s="152" t="s">
        <v>47</v>
      </c>
      <c r="L9" s="152"/>
      <c r="M9" s="152" t="str">
        <f>+Reporte!M5</f>
        <v>Abril</v>
      </c>
      <c r="N9" s="152"/>
      <c r="O9" s="9"/>
    </row>
    <row r="10" spans="1:16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152" t="s">
        <v>48</v>
      </c>
      <c r="L10" s="152"/>
      <c r="M10" s="152">
        <f>+Reporte!M6</f>
        <v>1</v>
      </c>
      <c r="N10" s="152"/>
      <c r="O10" s="9"/>
    </row>
    <row r="11" spans="1:16" ht="15.75" x14ac:dyDescent="0.25">
      <c r="A11" s="5"/>
      <c r="B11" s="144" t="s">
        <v>50</v>
      </c>
      <c r="C11" s="144"/>
      <c r="D11" s="252" t="s">
        <v>117</v>
      </c>
      <c r="E11" s="252"/>
      <c r="F11" s="252"/>
      <c r="G11" s="252"/>
      <c r="H11" s="252"/>
      <c r="I11" s="252"/>
      <c r="J11" s="5"/>
      <c r="K11" s="5"/>
      <c r="L11" s="5"/>
      <c r="M11" s="5"/>
      <c r="N11" s="5"/>
      <c r="O11" s="9"/>
    </row>
    <row r="12" spans="1:16" ht="15.75" x14ac:dyDescent="0.25">
      <c r="A12" s="5"/>
      <c r="B12" s="144" t="str">
        <f>+Reporte!B8</f>
        <v>COORDINADOR TECNICO</v>
      </c>
      <c r="C12" s="144"/>
      <c r="D12" s="249" t="str">
        <f>+Reporte!D8</f>
        <v>Ing. Niva Azucena Ramirez Peña</v>
      </c>
      <c r="E12" s="249"/>
      <c r="F12" s="249"/>
      <c r="G12" s="249"/>
      <c r="H12" s="249"/>
      <c r="I12" s="249"/>
      <c r="J12" s="5"/>
      <c r="K12" s="5" t="s">
        <v>52</v>
      </c>
      <c r="L12" s="5"/>
      <c r="M12" s="5"/>
      <c r="N12" s="250">
        <f>+Reporte!N8</f>
        <v>42111</v>
      </c>
      <c r="O12" s="250"/>
      <c r="P12" s="250"/>
    </row>
    <row r="13" spans="1:16" ht="15.75" x14ac:dyDescent="0.25">
      <c r="A13" s="5"/>
      <c r="B13" s="144" t="str">
        <f>+Reporte!B9</f>
        <v>RESPONSABLE TECNICO</v>
      </c>
      <c r="C13" s="144"/>
      <c r="D13" s="160" t="str">
        <f>+Reporte!D9</f>
        <v xml:space="preserve">Ing. Juan Carlos Ipanaque Garcia </v>
      </c>
      <c r="E13" s="160"/>
      <c r="F13" s="160"/>
      <c r="G13" s="160"/>
      <c r="H13" s="160"/>
      <c r="I13" s="160"/>
      <c r="J13" s="5"/>
      <c r="K13" s="5" t="s">
        <v>53</v>
      </c>
      <c r="L13" s="5"/>
      <c r="M13" s="5"/>
      <c r="N13" s="152"/>
      <c r="O13" s="152"/>
      <c r="P13" s="152"/>
    </row>
    <row r="14" spans="1:16" ht="15.75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9"/>
    </row>
    <row r="15" spans="1:16" ht="16.5" thickBot="1" x14ac:dyDescent="0.3">
      <c r="A15" s="20" t="s">
        <v>56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9"/>
    </row>
    <row r="16" spans="1:16" ht="15.75" x14ac:dyDescent="0.25">
      <c r="A16" s="5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2"/>
      <c r="P16" s="33"/>
    </row>
    <row r="17" spans="1:19" ht="16.5" thickBot="1" x14ac:dyDescent="0.3">
      <c r="A17" s="5"/>
      <c r="B17" s="34"/>
      <c r="C17" s="5"/>
      <c r="D17" s="14"/>
      <c r="E17" s="11"/>
      <c r="F17" s="11"/>
      <c r="G17" s="11"/>
      <c r="H17" s="11"/>
      <c r="I17" s="11"/>
      <c r="J17" s="14"/>
      <c r="K17" s="11"/>
      <c r="L17" s="11"/>
      <c r="M17" s="11"/>
      <c r="N17" s="5"/>
      <c r="O17" s="9"/>
      <c r="P17" s="35"/>
    </row>
    <row r="18" spans="1:19" ht="16.5" thickBot="1" x14ac:dyDescent="0.3">
      <c r="A18" s="5"/>
      <c r="B18" s="36" t="s">
        <v>63</v>
      </c>
      <c r="C18" s="5"/>
      <c r="D18" s="14"/>
      <c r="E18" s="11"/>
      <c r="F18" s="11"/>
      <c r="G18" s="11"/>
      <c r="H18" s="11"/>
      <c r="I18" s="11"/>
      <c r="J18" s="14"/>
      <c r="K18" s="11"/>
      <c r="L18" s="11"/>
      <c r="M18" s="11"/>
      <c r="N18" s="5"/>
      <c r="O18" s="9"/>
      <c r="P18" s="35"/>
    </row>
    <row r="19" spans="1:19" ht="16.5" thickBot="1" x14ac:dyDescent="0.3">
      <c r="A19" s="5"/>
      <c r="B19" s="37"/>
      <c r="C19" s="5" t="s">
        <v>64</v>
      </c>
      <c r="D19" s="200" t="s">
        <v>65</v>
      </c>
      <c r="E19" s="201"/>
      <c r="F19" s="201"/>
      <c r="G19" s="201"/>
      <c r="H19" s="201"/>
      <c r="I19" s="202"/>
      <c r="J19" s="14"/>
      <c r="K19" s="11"/>
      <c r="L19" s="11"/>
      <c r="M19" s="11"/>
      <c r="N19" s="5"/>
      <c r="O19" s="9"/>
      <c r="P19" s="35"/>
    </row>
    <row r="20" spans="1:19" ht="16.5" thickBot="1" x14ac:dyDescent="0.3">
      <c r="A20" s="5"/>
      <c r="B20" s="37"/>
      <c r="C20" s="5"/>
      <c r="D20" s="14"/>
      <c r="E20" s="11"/>
      <c r="F20" s="11"/>
      <c r="G20" s="11"/>
      <c r="H20" s="11"/>
      <c r="I20" s="11"/>
      <c r="J20" s="14"/>
      <c r="K20" s="11"/>
      <c r="L20" s="11"/>
      <c r="M20" s="11"/>
      <c r="N20" s="5"/>
      <c r="O20" s="9"/>
      <c r="P20" s="35"/>
    </row>
    <row r="21" spans="1:19" ht="27.75" customHeight="1" thickBot="1" x14ac:dyDescent="0.3">
      <c r="A21" s="5"/>
      <c r="B21" s="34"/>
      <c r="C21" s="243" t="s">
        <v>111</v>
      </c>
      <c r="D21" s="244"/>
      <c r="E21" s="244"/>
      <c r="F21" s="244" t="s">
        <v>66</v>
      </c>
      <c r="G21" s="244"/>
      <c r="H21" s="38" t="s">
        <v>67</v>
      </c>
      <c r="I21" s="39" t="s">
        <v>68</v>
      </c>
      <c r="J21" s="5"/>
      <c r="K21" s="5"/>
      <c r="L21" s="5"/>
      <c r="M21" s="5"/>
      <c r="N21" s="5"/>
      <c r="O21" s="9"/>
      <c r="P21" s="35"/>
    </row>
    <row r="22" spans="1:19" ht="15.75" x14ac:dyDescent="0.25">
      <c r="A22" s="5"/>
      <c r="B22" s="34"/>
      <c r="C22" s="245" t="s">
        <v>69</v>
      </c>
      <c r="D22" s="246"/>
      <c r="E22" s="247"/>
      <c r="F22" s="248" t="s">
        <v>70</v>
      </c>
      <c r="G22" s="248"/>
      <c r="H22" s="130">
        <v>10</v>
      </c>
      <c r="I22" s="40" t="s">
        <v>71</v>
      </c>
      <c r="J22" s="14"/>
      <c r="K22" s="9"/>
      <c r="L22" s="5"/>
      <c r="M22" s="9"/>
      <c r="N22" s="5"/>
      <c r="O22" s="9"/>
      <c r="P22" s="35"/>
    </row>
    <row r="23" spans="1:19" ht="15.75" x14ac:dyDescent="0.25">
      <c r="A23" s="5"/>
      <c r="B23" s="37"/>
      <c r="C23" s="192" t="s">
        <v>72</v>
      </c>
      <c r="D23" s="193"/>
      <c r="E23" s="194"/>
      <c r="F23" s="197" t="s">
        <v>73</v>
      </c>
      <c r="G23" s="197"/>
      <c r="H23" s="126">
        <v>20</v>
      </c>
      <c r="I23" s="136">
        <f>ROUND(H22/H23,2)</f>
        <v>0.5</v>
      </c>
      <c r="J23" s="5"/>
      <c r="K23" s="5"/>
      <c r="L23" s="5"/>
      <c r="M23" s="5"/>
      <c r="N23" s="5"/>
      <c r="O23" s="9"/>
      <c r="P23" s="35"/>
    </row>
    <row r="24" spans="1:19" ht="15.75" x14ac:dyDescent="0.25">
      <c r="A24" s="11"/>
      <c r="B24" s="43"/>
      <c r="C24" s="192" t="s">
        <v>74</v>
      </c>
      <c r="D24" s="193"/>
      <c r="E24" s="194"/>
      <c r="F24" s="197" t="s">
        <v>73</v>
      </c>
      <c r="G24" s="197"/>
      <c r="H24" s="126">
        <v>30</v>
      </c>
      <c r="I24" s="136">
        <f>ROUND(H22/H24,2)</f>
        <v>0.33</v>
      </c>
      <c r="J24" s="11"/>
      <c r="K24" s="11"/>
      <c r="L24" s="11"/>
      <c r="M24" s="11"/>
      <c r="N24" s="11"/>
      <c r="O24" s="9"/>
      <c r="P24" s="35"/>
    </row>
    <row r="25" spans="1:19" ht="15.75" x14ac:dyDescent="0.25">
      <c r="A25" s="5"/>
      <c r="B25" s="37"/>
      <c r="C25" s="192" t="s">
        <v>75</v>
      </c>
      <c r="D25" s="193"/>
      <c r="E25" s="194"/>
      <c r="F25" s="197" t="s">
        <v>60</v>
      </c>
      <c r="G25" s="197"/>
      <c r="H25" s="126">
        <v>15</v>
      </c>
      <c r="I25" s="42" t="s">
        <v>71</v>
      </c>
      <c r="J25" s="5"/>
      <c r="K25" s="5"/>
      <c r="L25" s="5"/>
      <c r="M25" s="5"/>
      <c r="N25" s="5"/>
      <c r="O25" s="9"/>
      <c r="P25" s="35"/>
    </row>
    <row r="26" spans="1:19" ht="15.75" x14ac:dyDescent="0.25">
      <c r="A26" s="5"/>
      <c r="B26" s="37"/>
      <c r="C26" s="192" t="s">
        <v>76</v>
      </c>
      <c r="D26" s="193"/>
      <c r="E26" s="194"/>
      <c r="F26" s="197" t="s">
        <v>60</v>
      </c>
      <c r="G26" s="197"/>
      <c r="H26" s="120">
        <f>Reporte!C41</f>
        <v>270</v>
      </c>
      <c r="I26" s="42"/>
      <c r="J26" s="5"/>
      <c r="K26" s="5"/>
      <c r="L26" s="5"/>
      <c r="M26" s="5"/>
      <c r="N26" s="5"/>
      <c r="O26" s="9"/>
      <c r="P26" s="35"/>
    </row>
    <row r="27" spans="1:19" ht="15.75" x14ac:dyDescent="0.25">
      <c r="A27" s="11"/>
      <c r="B27" s="43"/>
      <c r="C27" s="192" t="s">
        <v>77</v>
      </c>
      <c r="D27" s="193"/>
      <c r="E27" s="194"/>
      <c r="F27" s="197"/>
      <c r="G27" s="197"/>
      <c r="H27" s="119">
        <f>ROUNDUP(H26/H25,0)</f>
        <v>18</v>
      </c>
      <c r="I27" s="44"/>
      <c r="J27" s="5"/>
      <c r="K27" s="5"/>
      <c r="L27" s="5"/>
      <c r="M27" s="5"/>
      <c r="N27" s="5"/>
      <c r="O27" s="9"/>
      <c r="P27" s="35"/>
    </row>
    <row r="28" spans="1:19" ht="15.75" x14ac:dyDescent="0.25">
      <c r="A28" s="5"/>
      <c r="B28" s="43"/>
      <c r="C28" s="192" t="s">
        <v>109</v>
      </c>
      <c r="D28" s="193"/>
      <c r="E28" s="194"/>
      <c r="F28" s="197" t="s">
        <v>78</v>
      </c>
      <c r="G28" s="197"/>
      <c r="H28" s="131">
        <v>0.9</v>
      </c>
      <c r="I28" s="45"/>
      <c r="J28" s="11"/>
      <c r="K28" s="11"/>
      <c r="L28" s="11"/>
      <c r="M28" s="11"/>
      <c r="N28" s="11"/>
      <c r="O28" s="9"/>
      <c r="P28" s="35"/>
    </row>
    <row r="29" spans="1:19" s="18" customFormat="1" ht="15.75" x14ac:dyDescent="0.25">
      <c r="A29" s="5"/>
      <c r="B29" s="43"/>
      <c r="C29" s="192" t="s">
        <v>79</v>
      </c>
      <c r="D29" s="193"/>
      <c r="E29" s="194"/>
      <c r="F29" s="197" t="s">
        <v>80</v>
      </c>
      <c r="G29" s="197"/>
      <c r="H29" s="131">
        <v>3.5</v>
      </c>
      <c r="I29" s="45"/>
      <c r="J29" s="11"/>
      <c r="K29" s="11"/>
      <c r="L29" s="11"/>
      <c r="M29" s="11"/>
      <c r="N29" s="11"/>
      <c r="O29" s="9"/>
      <c r="P29" s="35"/>
      <c r="R29"/>
      <c r="S29"/>
    </row>
    <row r="30" spans="1:19" s="18" customFormat="1" ht="15.75" x14ac:dyDescent="0.25">
      <c r="A30" s="5"/>
      <c r="B30" s="43"/>
      <c r="C30" s="192" t="s">
        <v>110</v>
      </c>
      <c r="D30" s="193"/>
      <c r="E30" s="194"/>
      <c r="F30" s="195" t="s">
        <v>106</v>
      </c>
      <c r="G30" s="196"/>
      <c r="H30" s="132">
        <f>SUM(I23:I24)</f>
        <v>0.83000000000000007</v>
      </c>
      <c r="I30" s="64"/>
      <c r="J30" s="11"/>
      <c r="K30" s="11"/>
      <c r="L30" s="11"/>
      <c r="M30" s="11"/>
      <c r="N30" s="11"/>
      <c r="O30" s="9"/>
      <c r="P30" s="35"/>
      <c r="R30"/>
      <c r="S30"/>
    </row>
    <row r="31" spans="1:19" s="18" customFormat="1" ht="19.5" customHeight="1" thickBot="1" x14ac:dyDescent="0.3">
      <c r="A31" s="5"/>
      <c r="B31" s="43"/>
      <c r="C31" s="206" t="s">
        <v>81</v>
      </c>
      <c r="D31" s="207"/>
      <c r="E31" s="208"/>
      <c r="F31" s="209" t="s">
        <v>82</v>
      </c>
      <c r="G31" s="209"/>
      <c r="H31" s="210">
        <f>ROUNDUP(H30*H29/H28,1)*H27</f>
        <v>59.400000000000006</v>
      </c>
      <c r="I31" s="211"/>
      <c r="J31" s="11"/>
      <c r="K31" s="11"/>
      <c r="L31" s="11"/>
      <c r="M31" s="11"/>
      <c r="N31" s="11"/>
      <c r="O31" s="9"/>
      <c r="P31" s="35"/>
      <c r="R31"/>
      <c r="S31"/>
    </row>
    <row r="32" spans="1:19" s="18" customFormat="1" ht="12.75" customHeight="1" thickBot="1" x14ac:dyDescent="0.3">
      <c r="A32" s="5"/>
      <c r="B32" s="3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9"/>
      <c r="P32" s="35"/>
      <c r="R32"/>
      <c r="S32"/>
    </row>
    <row r="33" spans="1:19" s="18" customFormat="1" ht="16.5" thickBot="1" x14ac:dyDescent="0.3">
      <c r="A33" s="5"/>
      <c r="B33" s="37"/>
      <c r="C33" s="212" t="s">
        <v>83</v>
      </c>
      <c r="D33" s="213"/>
      <c r="E33" s="213"/>
      <c r="F33" s="213" t="s">
        <v>66</v>
      </c>
      <c r="G33" s="213"/>
      <c r="H33" s="46" t="s">
        <v>67</v>
      </c>
      <c r="I33" s="17"/>
      <c r="J33" s="5"/>
      <c r="K33" s="5"/>
      <c r="L33" s="5"/>
      <c r="M33" s="5"/>
      <c r="N33" s="5"/>
      <c r="O33" s="9"/>
      <c r="P33" s="35"/>
      <c r="R33"/>
      <c r="S33"/>
    </row>
    <row r="34" spans="1:19" s="18" customFormat="1" ht="15.75" x14ac:dyDescent="0.25">
      <c r="A34" s="5"/>
      <c r="B34" s="37"/>
      <c r="C34" s="192" t="s">
        <v>108</v>
      </c>
      <c r="D34" s="193"/>
      <c r="E34" s="194"/>
      <c r="F34" s="197" t="s">
        <v>107</v>
      </c>
      <c r="G34" s="197"/>
      <c r="H34" s="133">
        <v>4</v>
      </c>
      <c r="I34" s="47"/>
      <c r="J34" s="11"/>
      <c r="K34" s="11"/>
      <c r="L34" s="11"/>
      <c r="M34" s="11"/>
      <c r="N34" s="11"/>
      <c r="O34" s="9"/>
      <c r="P34" s="35"/>
      <c r="R34"/>
      <c r="S34"/>
    </row>
    <row r="35" spans="1:19" s="18" customFormat="1" ht="15.75" x14ac:dyDescent="0.25">
      <c r="A35" s="5"/>
      <c r="B35" s="37"/>
      <c r="C35" s="192" t="s">
        <v>112</v>
      </c>
      <c r="D35" s="193"/>
      <c r="E35" s="194"/>
      <c r="F35" s="197" t="s">
        <v>60</v>
      </c>
      <c r="G35" s="197"/>
      <c r="H35" s="134">
        <f>H26</f>
        <v>270</v>
      </c>
      <c r="I35" s="17"/>
      <c r="J35" s="5"/>
      <c r="K35" s="5"/>
      <c r="L35" s="5"/>
      <c r="M35" s="5"/>
      <c r="N35" s="5"/>
      <c r="O35" s="9"/>
      <c r="P35" s="35"/>
      <c r="R35"/>
      <c r="S35"/>
    </row>
    <row r="36" spans="1:19" s="18" customFormat="1" ht="15.75" x14ac:dyDescent="0.25">
      <c r="A36" s="5"/>
      <c r="B36" s="37"/>
      <c r="C36" s="192" t="s">
        <v>84</v>
      </c>
      <c r="D36" s="193"/>
      <c r="E36" s="194"/>
      <c r="F36" s="197" t="s">
        <v>60</v>
      </c>
      <c r="G36" s="197"/>
      <c r="H36" s="135">
        <v>2</v>
      </c>
      <c r="I36" s="17"/>
      <c r="J36" s="5"/>
      <c r="K36" s="5"/>
      <c r="L36" s="5"/>
      <c r="M36" s="5"/>
      <c r="N36" s="5"/>
      <c r="O36" s="9"/>
      <c r="P36" s="35"/>
      <c r="R36"/>
      <c r="S36"/>
    </row>
    <row r="37" spans="1:19" s="18" customFormat="1" ht="15.75" x14ac:dyDescent="0.25">
      <c r="A37" s="5"/>
      <c r="B37" s="37"/>
      <c r="C37" s="192" t="s">
        <v>113</v>
      </c>
      <c r="D37" s="193"/>
      <c r="E37" s="194"/>
      <c r="F37" s="197"/>
      <c r="G37" s="197"/>
      <c r="H37" s="136">
        <f>ROUNDUP(H35/H36,0)</f>
        <v>135</v>
      </c>
      <c r="I37" s="5"/>
      <c r="J37" s="11"/>
      <c r="K37" s="48"/>
      <c r="L37" s="11"/>
      <c r="M37" s="11"/>
      <c r="N37" s="5"/>
      <c r="O37" s="9"/>
      <c r="P37" s="35"/>
      <c r="R37"/>
      <c r="S37"/>
    </row>
    <row r="38" spans="1:19" s="18" customFormat="1" ht="15.75" x14ac:dyDescent="0.25">
      <c r="A38" s="5"/>
      <c r="B38" s="37"/>
      <c r="C38" s="192" t="s">
        <v>109</v>
      </c>
      <c r="D38" s="193"/>
      <c r="E38" s="194"/>
      <c r="F38" s="197" t="s">
        <v>78</v>
      </c>
      <c r="G38" s="197"/>
      <c r="H38" s="137">
        <v>0.85</v>
      </c>
      <c r="I38" s="11"/>
      <c r="J38" s="5"/>
      <c r="K38" s="5"/>
      <c r="L38" s="5"/>
      <c r="M38" s="5"/>
      <c r="N38" s="5"/>
      <c r="O38" s="9"/>
      <c r="P38" s="35"/>
      <c r="R38"/>
      <c r="S38"/>
    </row>
    <row r="39" spans="1:19" s="18" customFormat="1" ht="15.75" x14ac:dyDescent="0.25">
      <c r="A39" s="5"/>
      <c r="B39" s="37"/>
      <c r="C39" s="192" t="s">
        <v>79</v>
      </c>
      <c r="D39" s="193"/>
      <c r="E39" s="194"/>
      <c r="F39" s="197" t="s">
        <v>80</v>
      </c>
      <c r="G39" s="197"/>
      <c r="H39" s="138">
        <v>4.5999999999999996</v>
      </c>
      <c r="I39" s="11"/>
      <c r="J39" s="14"/>
      <c r="K39" s="11"/>
      <c r="L39" s="11"/>
      <c r="M39" s="17"/>
      <c r="N39" s="5"/>
      <c r="O39" s="9"/>
      <c r="P39" s="35"/>
      <c r="R39"/>
      <c r="S39"/>
    </row>
    <row r="40" spans="1:19" s="18" customFormat="1" ht="15.75" x14ac:dyDescent="0.25">
      <c r="A40" s="5"/>
      <c r="B40" s="37"/>
      <c r="C40" s="192" t="s">
        <v>110</v>
      </c>
      <c r="D40" s="193"/>
      <c r="E40" s="194"/>
      <c r="F40" s="195" t="s">
        <v>106</v>
      </c>
      <c r="G40" s="196"/>
      <c r="H40" s="139">
        <f>(H34*H37/60)/H38</f>
        <v>10.588235294117647</v>
      </c>
      <c r="I40" s="11"/>
      <c r="J40" s="14"/>
      <c r="K40" s="11"/>
      <c r="L40" s="11"/>
      <c r="M40" s="17"/>
      <c r="N40" s="5"/>
      <c r="O40" s="9"/>
      <c r="P40" s="35"/>
      <c r="R40"/>
      <c r="S40"/>
    </row>
    <row r="41" spans="1:19" s="18" customFormat="1" ht="16.5" thickBot="1" x14ac:dyDescent="0.3">
      <c r="A41" s="5"/>
      <c r="B41" s="37"/>
      <c r="C41" s="206" t="s">
        <v>85</v>
      </c>
      <c r="D41" s="207"/>
      <c r="E41" s="208"/>
      <c r="F41" s="209" t="s">
        <v>82</v>
      </c>
      <c r="G41" s="209"/>
      <c r="H41" s="65">
        <f>ROUNDUP(H40*H39,1)</f>
        <v>48.800000000000004</v>
      </c>
      <c r="I41" s="49"/>
      <c r="J41" s="5"/>
      <c r="K41" s="17"/>
      <c r="L41" s="17"/>
      <c r="M41" s="17"/>
      <c r="N41" s="5"/>
      <c r="O41" s="9"/>
      <c r="P41" s="35"/>
      <c r="R41"/>
      <c r="S41"/>
    </row>
    <row r="42" spans="1:19" s="18" customFormat="1" ht="15.75" x14ac:dyDescent="0.25">
      <c r="A42" s="5"/>
      <c r="B42" s="37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9"/>
      <c r="P42" s="35"/>
      <c r="R42"/>
      <c r="S42"/>
    </row>
    <row r="43" spans="1:19" s="18" customFormat="1" ht="16.5" thickBot="1" x14ac:dyDescent="0.3">
      <c r="A43" s="20"/>
      <c r="B43" s="37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9"/>
      <c r="P43" s="35"/>
      <c r="R43"/>
      <c r="S43"/>
    </row>
    <row r="44" spans="1:19" s="18" customFormat="1" ht="16.5" thickBot="1" x14ac:dyDescent="0.3">
      <c r="A44" s="5"/>
      <c r="B44" s="37"/>
      <c r="C44" s="5" t="s">
        <v>64</v>
      </c>
      <c r="D44" s="200" t="s">
        <v>86</v>
      </c>
      <c r="E44" s="201"/>
      <c r="F44" s="201"/>
      <c r="G44" s="201"/>
      <c r="H44" s="201"/>
      <c r="I44" s="202"/>
      <c r="J44" s="5"/>
      <c r="K44" s="5"/>
      <c r="L44" s="5"/>
      <c r="M44" s="5"/>
      <c r="N44" s="5"/>
      <c r="O44" s="9"/>
      <c r="P44" s="35"/>
      <c r="R44"/>
      <c r="S44"/>
    </row>
    <row r="45" spans="1:19" s="18" customFormat="1" ht="15.75" x14ac:dyDescent="0.25">
      <c r="A45" s="5"/>
      <c r="B45" s="3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3"/>
      <c r="O45" s="9"/>
      <c r="P45" s="35"/>
      <c r="R45"/>
      <c r="S45"/>
    </row>
    <row r="46" spans="1:19" s="18" customFormat="1" ht="30" customHeight="1" x14ac:dyDescent="0.25">
      <c r="A46" s="5"/>
      <c r="B46" s="37"/>
      <c r="C46" s="203" t="s">
        <v>87</v>
      </c>
      <c r="D46" s="203"/>
      <c r="E46" s="203"/>
      <c r="F46" s="203"/>
      <c r="G46" s="203"/>
      <c r="H46" s="204" t="s">
        <v>88</v>
      </c>
      <c r="I46" s="205"/>
      <c r="J46" s="204" t="s">
        <v>89</v>
      </c>
      <c r="K46" s="205"/>
      <c r="L46" s="242" t="s">
        <v>90</v>
      </c>
      <c r="M46" s="242"/>
      <c r="N46" s="242" t="s">
        <v>91</v>
      </c>
      <c r="O46" s="242"/>
      <c r="P46" s="35"/>
      <c r="R46"/>
      <c r="S46"/>
    </row>
    <row r="47" spans="1:19" s="18" customFormat="1" ht="12" customHeight="1" x14ac:dyDescent="0.25">
      <c r="A47" s="5"/>
      <c r="B47" s="37"/>
      <c r="C47" s="50" t="s">
        <v>92</v>
      </c>
      <c r="D47" s="203" t="s">
        <v>93</v>
      </c>
      <c r="E47" s="203"/>
      <c r="F47" s="228" t="s">
        <v>94</v>
      </c>
      <c r="G47" s="229"/>
      <c r="H47" s="203" t="s">
        <v>95</v>
      </c>
      <c r="I47" s="203" t="s">
        <v>96</v>
      </c>
      <c r="J47" s="203" t="s">
        <v>95</v>
      </c>
      <c r="K47" s="203" t="s">
        <v>96</v>
      </c>
      <c r="L47" s="203" t="s">
        <v>95</v>
      </c>
      <c r="M47" s="203" t="s">
        <v>96</v>
      </c>
      <c r="N47" s="203" t="s">
        <v>95</v>
      </c>
      <c r="O47" s="203" t="s">
        <v>96</v>
      </c>
      <c r="P47" s="35"/>
      <c r="R47"/>
      <c r="S47"/>
    </row>
    <row r="48" spans="1:19" ht="15.75" x14ac:dyDescent="0.25">
      <c r="A48" s="5"/>
      <c r="B48" s="37"/>
      <c r="C48" s="119" t="s">
        <v>159</v>
      </c>
      <c r="D48" s="198" t="s">
        <v>97</v>
      </c>
      <c r="E48" s="198"/>
      <c r="F48" s="230"/>
      <c r="G48" s="231"/>
      <c r="H48" s="203"/>
      <c r="I48" s="203"/>
      <c r="J48" s="203"/>
      <c r="K48" s="203"/>
      <c r="L48" s="203"/>
      <c r="M48" s="203"/>
      <c r="N48" s="203"/>
      <c r="O48" s="203"/>
      <c r="P48" s="35"/>
    </row>
    <row r="49" spans="1:19" s="55" customFormat="1" x14ac:dyDescent="0.2">
      <c r="A49" s="51"/>
      <c r="B49" s="52"/>
      <c r="C49" s="125">
        <v>35000</v>
      </c>
      <c r="D49" s="241">
        <f>Reporte!C26</f>
        <v>17060</v>
      </c>
      <c r="E49" s="241"/>
      <c r="F49" s="203">
        <f>(C49-D49)/1000</f>
        <v>17.940000000000001</v>
      </c>
      <c r="G49" s="203"/>
      <c r="H49" s="118">
        <f>H24</f>
        <v>30</v>
      </c>
      <c r="I49" s="118">
        <v>20</v>
      </c>
      <c r="J49" s="128">
        <f>H29</f>
        <v>3.5</v>
      </c>
      <c r="K49" s="129">
        <f>H39</f>
        <v>4.5999999999999996</v>
      </c>
      <c r="L49" s="129">
        <f>F49/H49</f>
        <v>0.59800000000000009</v>
      </c>
      <c r="M49" s="129">
        <f>F49/I49</f>
        <v>0.89700000000000002</v>
      </c>
      <c r="N49" s="129">
        <f>ROUNDUP(J49*L49,1)</f>
        <v>2.1</v>
      </c>
      <c r="O49" s="129">
        <f>ROUNDUP(K49*M49,1)</f>
        <v>4.1999999999999993</v>
      </c>
      <c r="P49" s="53"/>
      <c r="Q49" s="54"/>
    </row>
    <row r="50" spans="1:19" ht="15.75" x14ac:dyDescent="0.25">
      <c r="A50" s="5"/>
      <c r="B50" s="37"/>
      <c r="C50" s="48"/>
      <c r="D50" s="56"/>
      <c r="E50" s="56"/>
      <c r="F50" s="57"/>
      <c r="G50" s="48"/>
      <c r="H50" s="56"/>
      <c r="I50" s="58"/>
      <c r="J50" s="198" t="s">
        <v>98</v>
      </c>
      <c r="K50" s="198"/>
      <c r="L50" s="198"/>
      <c r="M50" s="198"/>
      <c r="N50" s="233">
        <f>ROUNDUP((SUM(N49:O49)),1)</f>
        <v>6.3</v>
      </c>
      <c r="O50" s="234"/>
      <c r="P50" s="35"/>
    </row>
    <row r="51" spans="1:19" ht="15.75" x14ac:dyDescent="0.25">
      <c r="A51" s="5"/>
      <c r="B51" s="37"/>
      <c r="C51" s="48"/>
      <c r="D51" s="56"/>
      <c r="E51" s="56"/>
      <c r="F51" s="70"/>
      <c r="G51" s="48"/>
      <c r="H51" s="56"/>
      <c r="I51" s="58"/>
      <c r="J51" s="237" t="s">
        <v>120</v>
      </c>
      <c r="K51" s="238"/>
      <c r="L51" s="238"/>
      <c r="M51" s="239"/>
      <c r="N51" s="240">
        <f>N50*2</f>
        <v>12.6</v>
      </c>
      <c r="O51" s="240"/>
      <c r="P51" s="35"/>
    </row>
    <row r="52" spans="1:19" ht="16.5" thickBot="1" x14ac:dyDescent="0.3">
      <c r="A52" s="5"/>
      <c r="B52" s="37"/>
      <c r="C52" s="5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9"/>
      <c r="P52" s="35"/>
    </row>
    <row r="53" spans="1:19" ht="16.5" thickBot="1" x14ac:dyDescent="0.3">
      <c r="A53" s="5"/>
      <c r="B53" s="37"/>
      <c r="C53" s="5" t="s">
        <v>64</v>
      </c>
      <c r="D53" s="200" t="s">
        <v>99</v>
      </c>
      <c r="E53" s="201"/>
      <c r="F53" s="201"/>
      <c r="G53" s="201"/>
      <c r="H53" s="201"/>
      <c r="I53" s="202"/>
      <c r="J53" s="5"/>
      <c r="K53" s="5"/>
      <c r="L53" s="5"/>
      <c r="M53" s="5"/>
      <c r="N53" s="5"/>
      <c r="O53" s="9"/>
      <c r="P53" s="35"/>
    </row>
    <row r="54" spans="1:19" ht="15.75" x14ac:dyDescent="0.25">
      <c r="A54" s="5"/>
      <c r="B54" s="37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9"/>
      <c r="P54" s="35"/>
    </row>
    <row r="55" spans="1:19" ht="24.75" customHeight="1" x14ac:dyDescent="0.25">
      <c r="A55" s="5"/>
      <c r="B55" s="37"/>
      <c r="C55" s="203" t="s">
        <v>87</v>
      </c>
      <c r="D55" s="203"/>
      <c r="E55" s="203"/>
      <c r="F55" s="203"/>
      <c r="G55" s="203"/>
      <c r="H55" s="228" t="s">
        <v>88</v>
      </c>
      <c r="I55" s="229"/>
      <c r="J55" s="228" t="s">
        <v>100</v>
      </c>
      <c r="K55" s="229"/>
      <c r="L55" s="228" t="s">
        <v>91</v>
      </c>
      <c r="M55" s="229"/>
      <c r="N55" s="59"/>
      <c r="O55" s="9"/>
      <c r="P55" s="35"/>
      <c r="R55" s="227"/>
      <c r="S55" s="227"/>
    </row>
    <row r="56" spans="1:19" ht="15.75" x14ac:dyDescent="0.25">
      <c r="A56" s="5"/>
      <c r="B56" s="37"/>
      <c r="C56" s="50" t="s">
        <v>92</v>
      </c>
      <c r="D56" s="203" t="s">
        <v>93</v>
      </c>
      <c r="E56" s="203"/>
      <c r="F56" s="228" t="s">
        <v>94</v>
      </c>
      <c r="G56" s="229"/>
      <c r="H56" s="235"/>
      <c r="I56" s="236"/>
      <c r="J56" s="235"/>
      <c r="K56" s="236"/>
      <c r="L56" s="235"/>
      <c r="M56" s="236"/>
      <c r="N56" s="59"/>
      <c r="O56" s="9"/>
      <c r="P56" s="35"/>
      <c r="R56" s="232"/>
      <c r="S56" s="232"/>
    </row>
    <row r="57" spans="1:19" ht="15.75" x14ac:dyDescent="0.25">
      <c r="A57" s="5"/>
      <c r="B57" s="37"/>
      <c r="C57" s="41" t="s">
        <v>114</v>
      </c>
      <c r="D57" s="197" t="s">
        <v>97</v>
      </c>
      <c r="E57" s="197"/>
      <c r="F57" s="230"/>
      <c r="G57" s="231"/>
      <c r="H57" s="230"/>
      <c r="I57" s="231"/>
      <c r="J57" s="230"/>
      <c r="K57" s="231"/>
      <c r="L57" s="230"/>
      <c r="M57" s="231"/>
      <c r="N57" s="59"/>
      <c r="O57" s="9"/>
      <c r="P57" s="35"/>
      <c r="R57" s="232"/>
      <c r="S57" s="232"/>
    </row>
    <row r="58" spans="1:19" ht="15.75" x14ac:dyDescent="0.25">
      <c r="A58" s="5"/>
      <c r="B58" s="37"/>
      <c r="C58" s="219" t="s">
        <v>166</v>
      </c>
      <c r="D58" s="226"/>
      <c r="E58" s="226"/>
      <c r="F58" s="226"/>
      <c r="G58" s="220"/>
      <c r="H58" s="219">
        <v>40</v>
      </c>
      <c r="I58" s="220"/>
      <c r="J58" s="221">
        <v>28</v>
      </c>
      <c r="K58" s="222"/>
      <c r="L58" s="223">
        <f>F58/J58</f>
        <v>0</v>
      </c>
      <c r="M58" s="224"/>
      <c r="N58" s="59"/>
      <c r="O58" s="9"/>
      <c r="P58" s="35"/>
      <c r="R58" s="225"/>
      <c r="S58" s="225"/>
    </row>
    <row r="59" spans="1:19" ht="15.75" x14ac:dyDescent="0.25">
      <c r="A59" s="5"/>
      <c r="B59" s="37"/>
      <c r="C59" s="48"/>
      <c r="D59" s="56"/>
      <c r="E59" s="56"/>
      <c r="F59" s="57"/>
      <c r="G59" s="48"/>
      <c r="H59" s="197" t="s">
        <v>115</v>
      </c>
      <c r="I59" s="197"/>
      <c r="J59" s="197"/>
      <c r="K59" s="197"/>
      <c r="L59" s="216">
        <f>ROUNDUP(L58*2,1)</f>
        <v>0</v>
      </c>
      <c r="M59" s="217"/>
      <c r="N59" s="9"/>
      <c r="O59" s="9"/>
      <c r="P59" s="35"/>
      <c r="R59" s="218"/>
      <c r="S59" s="218"/>
    </row>
    <row r="60" spans="1:19" ht="16.5" thickBot="1" x14ac:dyDescent="0.3">
      <c r="A60" s="5"/>
      <c r="B60" s="67"/>
      <c r="C60" s="68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2"/>
      <c r="P60" s="63"/>
    </row>
    <row r="61" spans="1:19" ht="15.75" x14ac:dyDescent="0.25">
      <c r="A61" s="5"/>
      <c r="B61" s="30"/>
      <c r="C61" s="31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32"/>
      <c r="P61" s="33"/>
    </row>
    <row r="62" spans="1:19" ht="15.75" x14ac:dyDescent="0.25">
      <c r="A62" s="5"/>
      <c r="B62" s="37"/>
      <c r="C62" s="20" t="s">
        <v>101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9"/>
      <c r="P62" s="35"/>
    </row>
    <row r="63" spans="1:19" ht="15.75" x14ac:dyDescent="0.25">
      <c r="A63" s="5"/>
      <c r="B63" s="37"/>
      <c r="C63" s="79" t="s">
        <v>102</v>
      </c>
      <c r="D63" s="197" t="s">
        <v>13</v>
      </c>
      <c r="E63" s="197"/>
      <c r="F63" s="197" t="s">
        <v>16</v>
      </c>
      <c r="G63" s="197"/>
      <c r="H63" s="197"/>
      <c r="I63" s="197" t="s">
        <v>17</v>
      </c>
      <c r="J63" s="197"/>
      <c r="K63" s="11"/>
      <c r="L63" s="11"/>
      <c r="M63" s="11"/>
      <c r="N63" s="11"/>
      <c r="O63" s="9"/>
      <c r="P63" s="35"/>
    </row>
    <row r="64" spans="1:19" ht="15.75" x14ac:dyDescent="0.25">
      <c r="A64" s="5"/>
      <c r="B64" s="37"/>
      <c r="C64" s="66" t="s">
        <v>103</v>
      </c>
      <c r="D64" s="199">
        <f>H31</f>
        <v>59.400000000000006</v>
      </c>
      <c r="E64" s="198"/>
      <c r="F64" s="199">
        <f>H41</f>
        <v>48.800000000000004</v>
      </c>
      <c r="G64" s="198"/>
      <c r="H64" s="198"/>
      <c r="I64" s="198" t="s">
        <v>71</v>
      </c>
      <c r="J64" s="198"/>
      <c r="K64" s="5"/>
      <c r="L64" s="5"/>
      <c r="M64" s="5"/>
      <c r="N64" s="5"/>
      <c r="O64" s="9"/>
      <c r="P64" s="35"/>
    </row>
    <row r="65" spans="1:19" ht="15.75" x14ac:dyDescent="0.25">
      <c r="A65" s="5"/>
      <c r="B65" s="37"/>
      <c r="C65" s="66" t="s">
        <v>104</v>
      </c>
      <c r="D65" s="199">
        <f>N49*2</f>
        <v>4.2</v>
      </c>
      <c r="E65" s="198"/>
      <c r="F65" s="199">
        <f>O49*2</f>
        <v>8.3999999999999986</v>
      </c>
      <c r="G65" s="198"/>
      <c r="H65" s="198"/>
      <c r="I65" s="199">
        <f>L59*2</f>
        <v>0</v>
      </c>
      <c r="J65" s="199"/>
      <c r="K65" s="5"/>
      <c r="L65" s="77"/>
      <c r="M65" s="5"/>
      <c r="N65" s="5"/>
      <c r="O65" s="9"/>
      <c r="P65" s="35"/>
    </row>
    <row r="66" spans="1:19" s="18" customFormat="1" ht="15.75" x14ac:dyDescent="0.25">
      <c r="A66" s="5"/>
      <c r="B66" s="37"/>
      <c r="C66" s="66" t="s">
        <v>105</v>
      </c>
      <c r="D66" s="199">
        <f>ROUNDUP((SUM(D64:J65)),0)</f>
        <v>121</v>
      </c>
      <c r="E66" s="199"/>
      <c r="F66" s="199"/>
      <c r="G66" s="199"/>
      <c r="H66" s="199"/>
      <c r="I66" s="199"/>
      <c r="J66" s="199"/>
      <c r="K66" s="78"/>
      <c r="L66" s="5"/>
      <c r="M66" s="5"/>
      <c r="N66" s="5"/>
      <c r="O66" s="9"/>
      <c r="P66" s="35"/>
      <c r="R66"/>
      <c r="S66"/>
    </row>
    <row r="67" spans="1:19" s="18" customFormat="1" ht="16.5" thickBot="1" x14ac:dyDescent="0.3">
      <c r="A67" s="5"/>
      <c r="B67" s="67"/>
      <c r="C67" s="88"/>
      <c r="D67" s="89"/>
      <c r="E67" s="90"/>
      <c r="F67" s="90"/>
      <c r="G67" s="90"/>
      <c r="H67" s="90"/>
      <c r="I67" s="91"/>
      <c r="J67" s="68"/>
      <c r="K67" s="92"/>
      <c r="L67" s="68"/>
      <c r="M67" s="68"/>
      <c r="N67" s="68"/>
      <c r="O67" s="62"/>
      <c r="P67" s="63"/>
      <c r="R67"/>
      <c r="S67"/>
    </row>
    <row r="68" spans="1:19" s="18" customFormat="1" ht="15.75" x14ac:dyDescent="0.25">
      <c r="A68" s="5"/>
      <c r="B68" s="30"/>
      <c r="C68" s="94"/>
      <c r="D68" s="87"/>
      <c r="E68" s="87"/>
      <c r="F68" s="87"/>
      <c r="G68" s="87"/>
      <c r="H68" s="87"/>
      <c r="I68" s="87"/>
      <c r="J68" s="95"/>
      <c r="K68" s="87"/>
      <c r="L68" s="87"/>
      <c r="M68" s="87"/>
      <c r="N68" s="87"/>
      <c r="O68" s="32"/>
      <c r="P68" s="33"/>
      <c r="R68"/>
      <c r="S68"/>
    </row>
    <row r="69" spans="1:19" s="18" customFormat="1" ht="15.75" x14ac:dyDescent="0.25">
      <c r="A69" s="5"/>
      <c r="B69" s="37"/>
      <c r="C69" s="60"/>
      <c r="D69" s="11"/>
      <c r="E69" s="11"/>
      <c r="F69" s="11"/>
      <c r="G69" s="11"/>
      <c r="H69" s="11"/>
      <c r="I69" s="11"/>
      <c r="J69" s="61"/>
      <c r="K69" s="11"/>
      <c r="L69" s="11"/>
      <c r="M69" s="11"/>
      <c r="N69" s="11"/>
      <c r="O69" s="9"/>
      <c r="P69" s="35"/>
      <c r="R69"/>
      <c r="S69"/>
    </row>
    <row r="70" spans="1:19" s="18" customFormat="1" x14ac:dyDescent="0.25">
      <c r="A70" s="9"/>
      <c r="B70" s="214"/>
      <c r="C70" s="215"/>
      <c r="D70" s="9"/>
      <c r="E70" s="9"/>
      <c r="F70" s="215"/>
      <c r="G70" s="215"/>
      <c r="H70" s="215"/>
      <c r="I70" s="215"/>
      <c r="J70" s="9"/>
      <c r="K70" s="215"/>
      <c r="L70" s="215"/>
      <c r="M70" s="215"/>
      <c r="N70" s="215"/>
      <c r="O70" s="9"/>
      <c r="P70" s="35"/>
      <c r="R70"/>
      <c r="S70"/>
    </row>
    <row r="71" spans="1:19" s="18" customFormat="1" x14ac:dyDescent="0.25">
      <c r="A71" s="9"/>
      <c r="B71" s="96"/>
      <c r="C71" s="93"/>
      <c r="D71" s="9"/>
      <c r="E71" s="9"/>
      <c r="F71" s="93"/>
      <c r="G71" s="93"/>
      <c r="H71" s="93"/>
      <c r="I71" s="93"/>
      <c r="J71" s="9"/>
      <c r="K71" s="93"/>
      <c r="L71" s="93"/>
      <c r="M71" s="93"/>
      <c r="N71" s="93"/>
      <c r="O71" s="9"/>
      <c r="P71" s="35"/>
      <c r="R71"/>
      <c r="S71"/>
    </row>
    <row r="72" spans="1:19" s="18" customFormat="1" x14ac:dyDescent="0.25">
      <c r="A72" s="9"/>
      <c r="B72" s="96"/>
      <c r="C72" s="93"/>
      <c r="D72" s="9"/>
      <c r="E72" s="9"/>
      <c r="F72" s="93"/>
      <c r="G72" s="93"/>
      <c r="H72" s="93"/>
      <c r="I72" s="93"/>
      <c r="J72" s="9"/>
      <c r="K72" s="93"/>
      <c r="L72" s="93"/>
      <c r="M72" s="93"/>
      <c r="N72" s="93"/>
      <c r="O72" s="9"/>
      <c r="P72" s="35"/>
      <c r="R72"/>
      <c r="S72"/>
    </row>
    <row r="73" spans="1:19" x14ac:dyDescent="0.25">
      <c r="A73" s="9"/>
      <c r="B73" s="187"/>
      <c r="C73" s="154"/>
      <c r="D73" s="9"/>
      <c r="E73" s="9"/>
      <c r="F73" s="154"/>
      <c r="G73" s="154"/>
      <c r="H73" s="154"/>
      <c r="I73" s="154"/>
      <c r="J73" s="9"/>
      <c r="K73" s="154"/>
      <c r="L73" s="154"/>
      <c r="M73" s="154"/>
      <c r="N73" s="154"/>
      <c r="O73" s="9"/>
      <c r="P73" s="97"/>
      <c r="Q73"/>
    </row>
    <row r="74" spans="1:19" x14ac:dyDescent="0.25">
      <c r="A74" s="9"/>
      <c r="B74" s="188" t="str">
        <f>+Reporte!B86</f>
        <v>COORDINADOR TECNICO</v>
      </c>
      <c r="C74" s="146"/>
      <c r="D74" s="9"/>
      <c r="E74" s="9"/>
      <c r="F74" s="146" t="str">
        <f>+Reporte!F86</f>
        <v>RESPONSABLE TECNICO</v>
      </c>
      <c r="G74" s="146"/>
      <c r="H74" s="146"/>
      <c r="I74" s="146"/>
      <c r="J74" s="9"/>
      <c r="K74" s="146" t="s">
        <v>51</v>
      </c>
      <c r="L74" s="146"/>
      <c r="M74" s="146"/>
      <c r="N74" s="146"/>
      <c r="O74" s="9"/>
      <c r="P74" s="97"/>
      <c r="Q74"/>
    </row>
    <row r="75" spans="1:19" x14ac:dyDescent="0.25">
      <c r="A75" s="9"/>
      <c r="B75" s="189"/>
      <c r="C75" s="147"/>
      <c r="D75" s="9"/>
      <c r="E75" s="9"/>
      <c r="F75" s="147"/>
      <c r="G75" s="147"/>
      <c r="H75" s="147"/>
      <c r="I75" s="147"/>
      <c r="J75" s="9"/>
      <c r="K75" s="147"/>
      <c r="L75" s="147"/>
      <c r="M75" s="147"/>
      <c r="N75" s="147"/>
      <c r="O75" s="9"/>
      <c r="P75" s="97"/>
      <c r="Q75"/>
    </row>
    <row r="76" spans="1:19" s="18" customFormat="1" ht="15.75" thickBot="1" x14ac:dyDescent="0.3">
      <c r="A76" s="9"/>
      <c r="B76" s="190"/>
      <c r="C76" s="191"/>
      <c r="D76" s="62"/>
      <c r="E76" s="62"/>
      <c r="F76" s="191"/>
      <c r="G76" s="191"/>
      <c r="H76" s="191"/>
      <c r="I76" s="191"/>
      <c r="J76" s="62"/>
      <c r="K76" s="191"/>
      <c r="L76" s="191"/>
      <c r="M76" s="191"/>
      <c r="N76" s="191"/>
      <c r="O76" s="62"/>
      <c r="P76" s="63"/>
      <c r="R76"/>
      <c r="S76"/>
    </row>
  </sheetData>
  <mergeCells count="119">
    <mergeCell ref="N12:P12"/>
    <mergeCell ref="B13:C13"/>
    <mergeCell ref="D13:I13"/>
    <mergeCell ref="N13:P13"/>
    <mergeCell ref="A7:O7"/>
    <mergeCell ref="K9:L9"/>
    <mergeCell ref="M9:N9"/>
    <mergeCell ref="K10:L10"/>
    <mergeCell ref="M10:N10"/>
    <mergeCell ref="B11:C11"/>
    <mergeCell ref="D11:I11"/>
    <mergeCell ref="D19:I19"/>
    <mergeCell ref="C21:E21"/>
    <mergeCell ref="F21:G21"/>
    <mergeCell ref="C22:E22"/>
    <mergeCell ref="F22:G22"/>
    <mergeCell ref="C23:E23"/>
    <mergeCell ref="F23:G23"/>
    <mergeCell ref="B12:C12"/>
    <mergeCell ref="D12:I12"/>
    <mergeCell ref="C27:E27"/>
    <mergeCell ref="F27:G27"/>
    <mergeCell ref="C28:E28"/>
    <mergeCell ref="F28:G28"/>
    <mergeCell ref="C29:E29"/>
    <mergeCell ref="F29:G29"/>
    <mergeCell ref="C24:E24"/>
    <mergeCell ref="F24:G24"/>
    <mergeCell ref="C25:E25"/>
    <mergeCell ref="F25:G25"/>
    <mergeCell ref="C26:E26"/>
    <mergeCell ref="F26:G26"/>
    <mergeCell ref="L46:M46"/>
    <mergeCell ref="N46:O46"/>
    <mergeCell ref="C38:E38"/>
    <mergeCell ref="F38:G38"/>
    <mergeCell ref="C39:E39"/>
    <mergeCell ref="F39:G39"/>
    <mergeCell ref="C41:E41"/>
    <mergeCell ref="F41:G41"/>
    <mergeCell ref="C35:E35"/>
    <mergeCell ref="F35:G35"/>
    <mergeCell ref="C36:E36"/>
    <mergeCell ref="F36:G36"/>
    <mergeCell ref="C37:E37"/>
    <mergeCell ref="F37:G37"/>
    <mergeCell ref="C40:E40"/>
    <mergeCell ref="F40:G40"/>
    <mergeCell ref="O47:O48"/>
    <mergeCell ref="D48:E48"/>
    <mergeCell ref="D49:E49"/>
    <mergeCell ref="F49:G49"/>
    <mergeCell ref="D47:E47"/>
    <mergeCell ref="F47:G48"/>
    <mergeCell ref="H47:H48"/>
    <mergeCell ref="I47:I48"/>
    <mergeCell ref="J47:J48"/>
    <mergeCell ref="K47:K48"/>
    <mergeCell ref="R55:S55"/>
    <mergeCell ref="D56:E56"/>
    <mergeCell ref="F56:G57"/>
    <mergeCell ref="R56:R57"/>
    <mergeCell ref="S56:S57"/>
    <mergeCell ref="D57:E57"/>
    <mergeCell ref="N50:O50"/>
    <mergeCell ref="D53:I53"/>
    <mergeCell ref="C55:G55"/>
    <mergeCell ref="H55:I57"/>
    <mergeCell ref="J55:K57"/>
    <mergeCell ref="L55:M57"/>
    <mergeCell ref="J50:M50"/>
    <mergeCell ref="J51:M51"/>
    <mergeCell ref="N51:O51"/>
    <mergeCell ref="R59:S59"/>
    <mergeCell ref="D63:E63"/>
    <mergeCell ref="F63:H63"/>
    <mergeCell ref="D64:E64"/>
    <mergeCell ref="F64:H64"/>
    <mergeCell ref="H58:I58"/>
    <mergeCell ref="J58:K58"/>
    <mergeCell ref="L58:M58"/>
    <mergeCell ref="R58:S58"/>
    <mergeCell ref="C58:G58"/>
    <mergeCell ref="B70:C70"/>
    <mergeCell ref="F70:I70"/>
    <mergeCell ref="K70:N70"/>
    <mergeCell ref="I65:J65"/>
    <mergeCell ref="D66:J66"/>
    <mergeCell ref="L59:M59"/>
    <mergeCell ref="L47:L48"/>
    <mergeCell ref="M47:M48"/>
    <mergeCell ref="N47:N48"/>
    <mergeCell ref="C30:E30"/>
    <mergeCell ref="F30:G30"/>
    <mergeCell ref="H59:K59"/>
    <mergeCell ref="I63:J63"/>
    <mergeCell ref="I64:J64"/>
    <mergeCell ref="D65:E65"/>
    <mergeCell ref="F65:H65"/>
    <mergeCell ref="D44:I44"/>
    <mergeCell ref="C46:G46"/>
    <mergeCell ref="H46:I46"/>
    <mergeCell ref="J46:K46"/>
    <mergeCell ref="C34:E34"/>
    <mergeCell ref="F34:G34"/>
    <mergeCell ref="C31:E31"/>
    <mergeCell ref="F31:G31"/>
    <mergeCell ref="H31:I31"/>
    <mergeCell ref="C33:E33"/>
    <mergeCell ref="F33:G33"/>
    <mergeCell ref="B73:C73"/>
    <mergeCell ref="F73:I73"/>
    <mergeCell ref="K73:N73"/>
    <mergeCell ref="B74:C75"/>
    <mergeCell ref="F74:I75"/>
    <mergeCell ref="K74:N75"/>
    <mergeCell ref="B76:C76"/>
    <mergeCell ref="F76:I76"/>
    <mergeCell ref="K76:N76"/>
  </mergeCells>
  <pageMargins left="0.51181102362204722" right="0.23622047244094491" top="0.19685039370078741" bottom="0.27559055118110237" header="0.15748031496062992" footer="0.19685039370078741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opLeftCell="A58" zoomScale="90" zoomScaleNormal="90" workbookViewId="0">
      <selection activeCell="K61" sqref="K61"/>
    </sheetView>
  </sheetViews>
  <sheetFormatPr baseColWidth="10" defaultRowHeight="15" x14ac:dyDescent="0.25"/>
  <cols>
    <col min="6" max="6" width="11.42578125" customWidth="1"/>
  </cols>
  <sheetData/>
  <pageMargins left="0.7" right="0.7" top="0.75" bottom="0.75" header="0.3" footer="0.3"/>
  <cellWatches>
    <cellWatch r="S6"/>
  </cellWatch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17"/>
  <sheetViews>
    <sheetView workbookViewId="0">
      <selection activeCell="D11" sqref="D11"/>
    </sheetView>
  </sheetViews>
  <sheetFormatPr baseColWidth="10" defaultRowHeight="15" x14ac:dyDescent="0.25"/>
  <cols>
    <col min="3" max="3" width="25.85546875" customWidth="1"/>
    <col min="4" max="6" width="53.85546875" customWidth="1"/>
  </cols>
  <sheetData>
    <row r="1" spans="3:4" ht="15.75" thickBot="1" x14ac:dyDescent="0.3"/>
    <row r="2" spans="3:4" ht="24.75" thickBot="1" x14ac:dyDescent="0.3">
      <c r="C2" s="116" t="s">
        <v>132</v>
      </c>
      <c r="D2" s="99" t="s">
        <v>133</v>
      </c>
    </row>
    <row r="3" spans="3:4" s="101" customFormat="1" ht="25.5" thickTop="1" thickBot="1" x14ac:dyDescent="0.3">
      <c r="C3" s="99" t="s">
        <v>125</v>
      </c>
      <c r="D3" s="100" t="s">
        <v>126</v>
      </c>
    </row>
    <row r="4" spans="3:4" ht="16.5" thickTop="1" thickBot="1" x14ac:dyDescent="0.3">
      <c r="C4" s="102" t="s">
        <v>127</v>
      </c>
      <c r="D4" s="103" t="s">
        <v>128</v>
      </c>
    </row>
    <row r="5" spans="3:4" ht="16.5" thickTop="1" thickBot="1" x14ac:dyDescent="0.3">
      <c r="C5" s="104" t="s">
        <v>129</v>
      </c>
      <c r="D5" s="105">
        <v>41983</v>
      </c>
    </row>
    <row r="6" spans="3:4" ht="16.5" thickTop="1" thickBot="1" x14ac:dyDescent="0.3">
      <c r="C6" s="106" t="s">
        <v>130</v>
      </c>
      <c r="D6" s="107" t="s">
        <v>131</v>
      </c>
    </row>
    <row r="7" spans="3:4" ht="16.5" thickTop="1" thickBot="1" x14ac:dyDescent="0.3">
      <c r="C7" s="108" t="s">
        <v>134</v>
      </c>
      <c r="D7" s="109" t="s">
        <v>135</v>
      </c>
    </row>
    <row r="8" spans="3:4" ht="16.5" thickTop="1" thickBot="1" x14ac:dyDescent="0.3">
      <c r="C8" s="108" t="s">
        <v>136</v>
      </c>
      <c r="D8" s="109" t="s">
        <v>137</v>
      </c>
    </row>
    <row r="9" spans="3:4" ht="16.5" thickTop="1" thickBot="1" x14ac:dyDescent="0.3">
      <c r="C9" s="108" t="s">
        <v>138</v>
      </c>
      <c r="D9" s="109" t="s">
        <v>139</v>
      </c>
    </row>
    <row r="10" spans="3:4" ht="16.5" thickTop="1" thickBot="1" x14ac:dyDescent="0.3">
      <c r="C10" s="108" t="s">
        <v>140</v>
      </c>
      <c r="D10" s="107" t="s">
        <v>141</v>
      </c>
    </row>
    <row r="11" spans="3:4" ht="16.5" thickTop="1" thickBot="1" x14ac:dyDescent="0.3">
      <c r="C11" s="108" t="s">
        <v>142</v>
      </c>
      <c r="D11" s="110" t="s">
        <v>143</v>
      </c>
    </row>
    <row r="12" spans="3:4" ht="16.5" thickTop="1" thickBot="1" x14ac:dyDescent="0.3">
      <c r="C12" s="108" t="s">
        <v>144</v>
      </c>
      <c r="D12" s="107" t="s">
        <v>145</v>
      </c>
    </row>
    <row r="13" spans="3:4" ht="16.5" thickTop="1" thickBot="1" x14ac:dyDescent="0.3">
      <c r="C13" s="108" t="s">
        <v>146</v>
      </c>
      <c r="D13" s="111" t="s">
        <v>147</v>
      </c>
    </row>
    <row r="14" spans="3:4" ht="16.5" thickTop="1" thickBot="1" x14ac:dyDescent="0.3">
      <c r="C14" s="108" t="s">
        <v>148</v>
      </c>
      <c r="D14" s="105">
        <v>41995</v>
      </c>
    </row>
    <row r="15" spans="3:4" ht="16.5" thickTop="1" thickBot="1" x14ac:dyDescent="0.3">
      <c r="C15" s="108" t="s">
        <v>149</v>
      </c>
      <c r="D15" s="112">
        <v>41996</v>
      </c>
    </row>
    <row r="16" spans="3:4" ht="16.5" thickTop="1" thickBot="1" x14ac:dyDescent="0.3">
      <c r="C16" s="113" t="s">
        <v>150</v>
      </c>
      <c r="D16" s="114">
        <v>42025</v>
      </c>
    </row>
    <row r="17" spans="3:3" ht="25.5" thickTop="1" thickBot="1" x14ac:dyDescent="0.3">
      <c r="C17" s="113" t="s">
        <v>151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</vt:lpstr>
      <vt:lpstr>Fotos </vt:lpstr>
      <vt:lpstr>Cálculos</vt:lpstr>
      <vt:lpstr>Producciòn-Combustible</vt:lpstr>
      <vt:lpstr>Hoja1</vt:lpstr>
      <vt:lpstr>Cálculos!Área_de_impresión</vt:lpstr>
      <vt:lpstr>'Fotos '!Área_de_impresión</vt:lpstr>
      <vt:lpstr>Reporte!Área_de_impresión</vt:lpstr>
      <vt:lpstr>'Fotos '!Títulos_a_imprimir</vt:lpstr>
    </vt:vector>
  </TitlesOfParts>
  <Company>ARQSYS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@nghelo G@briel</dc:creator>
  <cp:lastModifiedBy>ENZIO YIKZAHEL</cp:lastModifiedBy>
  <cp:lastPrinted>2016-03-18T19:25:22Z</cp:lastPrinted>
  <dcterms:created xsi:type="dcterms:W3CDTF">2015-04-01T17:59:47Z</dcterms:created>
  <dcterms:modified xsi:type="dcterms:W3CDTF">2016-03-18T19:25:51Z</dcterms:modified>
</cp:coreProperties>
</file>